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2"/>
  </bookViews>
  <sheets>
    <sheet name="City of Jasper" sheetId="1" r:id="rId1"/>
    <sheet name="JASPER-NEWTON" sheetId="2" r:id="rId2"/>
    <sheet name="Misc Electric" sheetId="3" r:id="rId3"/>
    <sheet name="Jan 2022" sheetId="4" r:id="rId4"/>
    <sheet name="Feb 2022" sheetId="5" r:id="rId5"/>
    <sheet name="Mar 2022" sheetId="6" r:id="rId6"/>
    <sheet name="Apr 2022" sheetId="7" r:id="rId7"/>
    <sheet name="May 2022" sheetId="8" r:id="rId8"/>
    <sheet name="June 2022" sheetId="9" r:id="rId9"/>
    <sheet name="July 2022" sheetId="10" r:id="rId10"/>
    <sheet name="Aug 2022" sheetId="11" r:id="rId11"/>
    <sheet name="Sep 2022" sheetId="12" r:id="rId12"/>
    <sheet name="Oct 2022" sheetId="13" r:id="rId13"/>
    <sheet name="Nov 2022" sheetId="14" r:id="rId14"/>
    <sheet name="Dec 2022" sheetId="15" r:id="rId15"/>
    <sheet name="Sheet1" sheetId="16" r:id="rId16"/>
  </sheets>
  <definedNames>
    <definedName name="_xlfn.SINGLE" hidden="1">#NAME?</definedName>
    <definedName name="_xlnm.Print_Area" localSheetId="1">'JASPER-NEWTON'!$A$1:$AO$30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<sst xmlns="http://schemas.openxmlformats.org/spreadsheetml/2006/main" count="3755" uniqueCount="422">
  <si>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</si>
  <si>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</si>
  <si>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</si>
  <si>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</si>
  <si>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</si>
  <si>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</si>
  <si>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</si>
  <si>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</si>
  <si>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</si>
  <si>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</si>
  <si>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</si>
  <si>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</si>
  <si>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</si>
  <si>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</si>
  <si>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</si>
  <si>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</si>
  <si>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</si>
  <si>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</si>
  <si>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</si>
  <si>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</si>
  <si>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</si>
  <si>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</si>
  <si>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</si>
  <si>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</si>
  <si>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</si>
  <si>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</si>
  <si>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</si>
  <si>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</si>
  <si>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</si>
  <si>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</si>
  <si>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</si>
  <si>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</si>
  <si>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</si>
  <si>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</si>
  <si>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</si>
  <si>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</si>
  <si>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</si>
  <si>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</si>
  <si>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</si>
  <si>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</si>
  <si>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</si>
  <si>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</si>
  <si>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</si>
  <si>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</si>
  <si>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</si>
  <si>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</si>
  <si>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</si>
  <si>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</si>
  <si>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</si>
  <si>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</si>
  <si>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</si>
  <si>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</si>
  <si>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</si>
  <si>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</si>
  <si>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</si>
  <si>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</si>
  <si>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</si>
  <si>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</si>
  <si>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</si>
  <si>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</si>
  <si>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</si>
  <si>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</si>
  <si>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</si>
  <si>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</si>
  <si>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</si>
  <si>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</si>
  <si>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</si>
  <si>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</si>
  <si>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</si>
  <si>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</si>
  <si>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</si>
  <si>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</si>
  <si>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</si>
  <si>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</si>
  <si>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</si>
  <si>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</si>
  <si>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</si>
  <si>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</si>
  <si>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</si>
  <si>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</si>
  <si>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</si>
  <si>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</si>
  <si>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</si>
  <si>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</si>
  <si>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</si>
  <si>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</si>
  <si>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</si>
  <si>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</si>
  <si>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</si>
  <si>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</si>
  <si>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</si>
  <si>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</si>
  <si>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</si>
  <si>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</si>
  <si>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</si>
  <si>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</si>
  <si>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</si>
  <si>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</si>
  <si>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</si>
  <si>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</si>
  <si>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</si>
  <si>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</si>
  <si>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</si>
  <si>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</si>
  <si>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</si>
  <si>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</si>
  <si>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</si>
  <si>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</si>
  <si>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</si>
  <si>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</si>
  <si>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</si>
  <si>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</si>
  <si>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</si>
  <si>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</si>
  <si>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</si>
  <si>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</si>
  <si>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</si>
  <si>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</si>
  <si>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</si>
  <si>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</si>
  <si>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</si>
  <si>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</si>
  <si>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</si>
  <si>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</si>
  <si>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</si>
  <si>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</si>
  <si>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</si>
  <si>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</si>
  <si>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</si>
  <si>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</si>
  <si>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</si>
  <si>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</si>
  <si>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</si>
  <si>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</si>
  <si>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</si>
  <si>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</si>
  <si>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</si>
  <si>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</si>
  <si>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</si>
  <si>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</si>
  <si>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</si>
  <si>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</si>
  <si>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</si>
  <si>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</si>
  <si>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</si>
  <si>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</si>
  <si>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</si>
  <si>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</si>
  <si>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</si>
  <si>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</si>
  <si>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</si>
  <si>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</si>
  <si>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</si>
  <si>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</si>
  <si>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</si>
  <si>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</si>
  <si>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</si>
  <si>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</si>
  <si>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</si>
  <si>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</si>
  <si>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</si>
  <si>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</si>
  <si>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</si>
  <si>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</si>
  <si>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</si>
  <si>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</si>
  <si>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</si>
  <si>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</si>
  <si>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</si>
  <si>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</si>
  <si>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</si>
  <si>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</si>
  <si>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</si>
  <si>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</si>
  <si>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</si>
  <si>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</si>
  <si>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</si>
  <si>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</si>
  <si>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</si>
  <si>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</si>
  <si>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</si>
  <si>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</si>
  <si>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</si>
  <si>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</si>
  <si>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</si>
  <si>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</si>
  <si>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</si>
  <si>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</si>
  <si>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</si>
  <si>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</si>
  <si>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</si>
  <si>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</si>
  <si>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</si>
  <si>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</si>
  <si>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</si>
  <si>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</si>
  <si>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</si>
  <si>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</si>
  <si>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</si>
  <si>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</si>
  <si>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</si>
  <si>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</si>
  <si>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MISC 2020 Payments</t>
  </si>
  <si>
    <t>Sheriff's Dept 1055 E. Milam St</t>
  </si>
  <si>
    <t>Sheriff's Dept Comm. Buildings</t>
  </si>
  <si>
    <t>13.17600.01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</si>
  <si>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</si>
  <si>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</si>
  <si>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</si>
  <si>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</si>
  <si>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</si>
  <si>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</si>
  <si>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</si>
  <si>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</si>
  <si>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</si>
  <si>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</si>
  <si>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</si>
  <si>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</si>
  <si>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</si>
  <si>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</si>
  <si>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</si>
  <si>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</si>
  <si>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</si>
  <si>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</si>
  <si>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</si>
  <si>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</si>
  <si>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</si>
  <si>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</si>
  <si>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</si>
  <si>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JNEC 2021 Payments</t>
  </si>
  <si>
    <t>City of Jasper 2021</t>
  </si>
  <si>
    <t>jail storage</t>
  </si>
  <si>
    <t>12/1/21-12/30/21</t>
  </si>
  <si>
    <t>12/2/21-1/3/21</t>
  </si>
  <si>
    <t>12/13/21-1/12/22</t>
  </si>
  <si>
    <t>12/11/21-1/12/22</t>
  </si>
  <si>
    <t>12/13/21-1/112/22</t>
  </si>
  <si>
    <t xml:space="preserve"> </t>
  </si>
  <si>
    <t>12/20/21-1/19/22</t>
  </si>
  <si>
    <t>12/21/21-1/21/22</t>
  </si>
  <si>
    <t>12/13/21-1/18/22</t>
  </si>
  <si>
    <t>12/13/21-1/11/22</t>
  </si>
  <si>
    <t>Multi</t>
  </si>
  <si>
    <t>12/20/21-1/20/22</t>
  </si>
  <si>
    <t>12/29/21-1/31/22</t>
  </si>
  <si>
    <t>12/22/21-1/24/22</t>
  </si>
  <si>
    <t>12/27/21-1/24/22</t>
  </si>
  <si>
    <t>12/21/21-1/19/22</t>
  </si>
  <si>
    <t>12/21/21-1/20/22</t>
  </si>
  <si>
    <t>12/28/21-1/27/22</t>
  </si>
  <si>
    <t>12/30/21-1/28/22</t>
  </si>
  <si>
    <t>1/3/22-1/28/22</t>
  </si>
  <si>
    <t>1/6/22-2/7/22</t>
  </si>
  <si>
    <t>1/4/22-2/4/22</t>
  </si>
  <si>
    <t>1/13/22-2/13/22</t>
  </si>
  <si>
    <t>1/12/22-2/11/22</t>
  </si>
  <si>
    <t>1/21/22-2/21/22</t>
  </si>
  <si>
    <t>1/31/22-2/28/22</t>
  </si>
  <si>
    <t>1/18/22-2/16/22</t>
  </si>
  <si>
    <t>1/19/22-2/22/21</t>
  </si>
  <si>
    <t>1/11/22-2/14/22</t>
  </si>
  <si>
    <t>1/19/22-2/22/22</t>
  </si>
  <si>
    <t>1/19/22-2/25-22</t>
  </si>
  <si>
    <t>1/20/22-2/24/22</t>
  </si>
  <si>
    <t>1/19/22-2/23/22</t>
  </si>
  <si>
    <t>1/20/22-2/20/22</t>
  </si>
  <si>
    <t>1/27/22-2/24/22</t>
  </si>
  <si>
    <t>1/24/22-2/22/22</t>
  </si>
  <si>
    <t>1/24/22-2/23/22</t>
  </si>
  <si>
    <t>1/20/22-2/18/22</t>
  </si>
  <si>
    <t>1/19/22-2/18/22</t>
  </si>
  <si>
    <t>1/19/22-2/25/22</t>
  </si>
  <si>
    <t>1/28/22-2/28/22</t>
  </si>
  <si>
    <t>2/7/22-3/8/22</t>
  </si>
  <si>
    <t>2/13/22-3/13/22</t>
  </si>
  <si>
    <t>2/4/22-3/7/22</t>
  </si>
  <si>
    <t>2/21/22-3/23/22</t>
  </si>
  <si>
    <t>2/11/22-3/14/22</t>
  </si>
  <si>
    <t>1/12/22--2/11/22</t>
  </si>
  <si>
    <t>2/22/22-3/21/22</t>
  </si>
  <si>
    <t>2/22/22-3/25/22</t>
  </si>
  <si>
    <t>2/24/22-3/29/22</t>
  </si>
  <si>
    <t>2/28/22-3/29/22</t>
  </si>
  <si>
    <t>2/14/22-3/18/22</t>
  </si>
  <si>
    <t>2/22/22-3/22/22</t>
  </si>
  <si>
    <t>2/23/22-3/22/22</t>
  </si>
  <si>
    <t>2/25/22-3/22/22</t>
  </si>
  <si>
    <t>2/24/22-3/24/22</t>
  </si>
  <si>
    <t>2/23/22-3/23/22</t>
  </si>
  <si>
    <t>2/16/22-3/29/22</t>
  </si>
  <si>
    <t>2/16/22-3/21/22</t>
  </si>
  <si>
    <t>2/20/22-3/20/22</t>
  </si>
  <si>
    <t>2/23/22-3/28/22</t>
  </si>
  <si>
    <t>2/25/22-3/25/22</t>
  </si>
  <si>
    <t>2/18/22-3/21/22</t>
  </si>
  <si>
    <t>2/18/22-3/19/22</t>
  </si>
  <si>
    <t>3/13/22-4/13/22</t>
  </si>
  <si>
    <t>3/8/22-4/5/22</t>
  </si>
  <si>
    <t>3/7/22-4/7/22</t>
  </si>
  <si>
    <t>3/14/22-4/14/22</t>
  </si>
  <si>
    <t>3/23/22-4/20/22</t>
  </si>
  <si>
    <t>3/21/22-4/21/22</t>
  </si>
  <si>
    <t>3/19/22-4/21/22</t>
  </si>
  <si>
    <t>3/20/22-4/20/22</t>
  </si>
  <si>
    <t>3/22/22-4/21/22</t>
  </si>
  <si>
    <t>3/29/22-4/27/22</t>
  </si>
  <si>
    <t>3/25/22-4/25/22</t>
  </si>
  <si>
    <t>3/28/22-4/25/22</t>
  </si>
  <si>
    <t>3/21/22-4/20/22</t>
  </si>
  <si>
    <t>3/29/22-4/28/22</t>
  </si>
  <si>
    <t>3/21/22-4/18/22</t>
  </si>
  <si>
    <t>3/18/22-4/18/22</t>
  </si>
  <si>
    <t>3/22/22-4/20/22</t>
  </si>
  <si>
    <t>3/24/22-4/21/22</t>
  </si>
  <si>
    <t>3/23/22-4/21/22</t>
  </si>
  <si>
    <t>3/29/22-4/18/22</t>
  </si>
  <si>
    <t>3/25/22-4/21/22</t>
  </si>
  <si>
    <t>3/29/22-4/29/22</t>
  </si>
  <si>
    <t>4/5/22-5/5/22</t>
  </si>
  <si>
    <t>4/13/22-5/13/22</t>
  </si>
  <si>
    <t>4/7/22-5/9/22</t>
  </si>
  <si>
    <t>4/20/22-5/19/22</t>
  </si>
  <si>
    <t>4/14/22-5/16/22</t>
  </si>
  <si>
    <t>4/18/22-5/13/22</t>
  </si>
  <si>
    <t>4/21/22-5/19/22</t>
  </si>
  <si>
    <t>MULTI</t>
  </si>
  <si>
    <t>4/21/22-5/20/22</t>
  </si>
  <si>
    <t>4/18/22-5/12/22</t>
  </si>
  <si>
    <t>4/20/22-5/18/22</t>
  </si>
  <si>
    <t>4/25/22-5/25/22</t>
  </si>
  <si>
    <t>4/28/22-5/28/22</t>
  </si>
  <si>
    <t>4/20/22-5/20/22</t>
  </si>
  <si>
    <t>4/29/22-5/31/22</t>
  </si>
  <si>
    <t>5/5/22-6/6/22</t>
  </si>
  <si>
    <t>5/16/22-6/15/22</t>
  </si>
  <si>
    <t>5/16/22-6/14/22</t>
  </si>
  <si>
    <t>5/19/22-6/21/22</t>
  </si>
  <si>
    <t>5/9/22-6/8/22</t>
  </si>
  <si>
    <t>5/18/22-6/21/22</t>
  </si>
  <si>
    <t>5/19/22-6/22/22</t>
  </si>
  <si>
    <t>5/25/22-6/23/22</t>
  </si>
  <si>
    <t>5/28/22-6/30/22</t>
  </si>
  <si>
    <t>5/13/22-6/16/22</t>
  </si>
  <si>
    <t>5/20/22-6/22/22</t>
  </si>
  <si>
    <t>5/12/22-6/14/22</t>
  </si>
  <si>
    <t>5/20/22-6/20/22</t>
  </si>
  <si>
    <t>5/19/22-6/20/22</t>
  </si>
  <si>
    <t>5/31/22-6/30/22</t>
  </si>
  <si>
    <t>5/31/22-6/29/22</t>
  </si>
  <si>
    <t>6/8/22-7/8/22</t>
  </si>
  <si>
    <t>6/6/22-7/8/22</t>
  </si>
  <si>
    <t>6/13/22-7/13/22</t>
  </si>
  <si>
    <t>6/22/22-7/20/22</t>
  </si>
  <si>
    <t>6/30/22-7/27/22</t>
  </si>
  <si>
    <t>6/27/22-7/25/22</t>
  </si>
  <si>
    <t>6/16/22-7/15/22</t>
  </si>
  <si>
    <t>6/22/22-7/21/22</t>
  </si>
  <si>
    <t>6/14/22-7/14/22</t>
  </si>
  <si>
    <t>6/21/22-7/25/22</t>
  </si>
  <si>
    <t>6/15/22-7/14/22</t>
  </si>
  <si>
    <t>6/115/22-7/14/22</t>
  </si>
  <si>
    <t>6/20/22-7/20/22</t>
  </si>
  <si>
    <t>7/13/22-7/20/22</t>
  </si>
  <si>
    <t>6/20-22-7/13/22</t>
  </si>
  <si>
    <t>6/20/22-7/19/22</t>
  </si>
  <si>
    <t>7/8/22-8/5/22</t>
  </si>
  <si>
    <t>6/30/22-7/29/22</t>
  </si>
  <si>
    <t>6/29/22-7/29/22</t>
  </si>
  <si>
    <t>462-42</t>
  </si>
  <si>
    <t>7/28/22-7/28/22</t>
  </si>
  <si>
    <t>7/13/22-8/13/22</t>
  </si>
  <si>
    <t>7/8/22-8/8/22</t>
  </si>
  <si>
    <t>7/20/22-8/22/22</t>
  </si>
  <si>
    <t>7/25/22-8/19/22</t>
  </si>
  <si>
    <t>7/14/22-8/12/22</t>
  </si>
  <si>
    <t>7/15/22-8/17/22</t>
  </si>
  <si>
    <t>7/21/22-8/23/22</t>
  </si>
  <si>
    <t>7/14/22-8/15/22</t>
  </si>
  <si>
    <t>7/27/22-8/30/22</t>
  </si>
  <si>
    <t>7/25/22-8/25/22</t>
  </si>
  <si>
    <t>6/23/22-7/26/22</t>
  </si>
  <si>
    <t>7/26/22-8/25/22</t>
  </si>
  <si>
    <t>7/20/22-8/18/22</t>
  </si>
  <si>
    <t>7/20/22-8/20/22</t>
  </si>
  <si>
    <t>7/19/22-8/19/22</t>
  </si>
  <si>
    <t>7/28/22-8/30/22</t>
  </si>
  <si>
    <t>7/29/22-8/29/22</t>
  </si>
  <si>
    <t>7/29/22-8/28/22</t>
  </si>
  <si>
    <t>8/13/22-9/13/22</t>
  </si>
  <si>
    <t>8/5/22-9/7/22</t>
  </si>
  <si>
    <t>8/8/22-9/6/22</t>
  </si>
  <si>
    <t>8/22/22-9/20/22</t>
  </si>
  <si>
    <t>8/17/22-9/15/22</t>
  </si>
  <si>
    <t>8/23/22-9/21/22</t>
  </si>
  <si>
    <t>8/15/22-9/12/22</t>
  </si>
  <si>
    <t>8/17/22-9/14/22</t>
  </si>
  <si>
    <t>8/12/22-9/12/22</t>
  </si>
  <si>
    <t>8/19/22-9/21/22</t>
  </si>
  <si>
    <t>8/30/22-9/30/22</t>
  </si>
  <si>
    <t>8/25/22-9/26/22</t>
  </si>
  <si>
    <t>8/18/22-9/19/22</t>
  </si>
  <si>
    <t>8/20/22-9/20/22</t>
  </si>
  <si>
    <t>8/19/22-9/30/22</t>
  </si>
  <si>
    <t>8/19/22-9/19/22</t>
  </si>
  <si>
    <t>8/29/22-9/30/22</t>
  </si>
  <si>
    <t>8/28/22-9/30/22</t>
  </si>
  <si>
    <t>8/29/22-9/29/22</t>
  </si>
  <si>
    <t>8/28/22-9/19/22</t>
  </si>
  <si>
    <t>9/7/22-10/5/22</t>
  </si>
  <si>
    <t>9/6/22-10/7/22</t>
  </si>
  <si>
    <t>9/12/22-10/13/22</t>
  </si>
  <si>
    <t>9/12/22-10/12/22</t>
  </si>
  <si>
    <t>9/12/2-10/13/22</t>
  </si>
  <si>
    <t>9/21/22-10/21/22</t>
  </si>
  <si>
    <t>9/20/22-10/20/22</t>
  </si>
  <si>
    <t>9/15/22-10/13/22</t>
  </si>
  <si>
    <t>9/14/22-10/13/22</t>
  </si>
  <si>
    <t>9/26/22-10/25/22</t>
  </si>
  <si>
    <t>9/19/22-10/18/22</t>
  </si>
  <si>
    <t>9/30/22-10/20/22</t>
  </si>
  <si>
    <t>9/19/22-10/20/22</t>
  </si>
  <si>
    <t>9/30/22-10/30/22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</si>
</sst>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8" xfId="42" applyFont="1" applyBorder="1" applyAlignment="1">
      <alignment/>
    </xf>
    <xf numFmtId="0" fontId="0" fillId="0" borderId="10" xfId="0" applyFont="1" applyBorder="1" applyAlignment="1">
      <alignment horizontal="center" wrapText="1"/>
    </xf>
    <xf numFmtId="14" fontId="0" fillId="0" borderId="27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view="pageBreakPreview" zoomScaleSheetLayoutView="100" zoomScalePageLayoutView="0" workbookViewId="0" topLeftCell="A1">
      <pane xSplit="5" ySplit="3" topLeftCell="A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I20" sqref="AI20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230</v>
      </c>
      <c r="C1" s="6"/>
      <c r="F1" s="211">
        <v>2018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</row>
    <row r="2" spans="1:41" ht="16.5" thickBot="1">
      <c r="A2" s="19"/>
      <c r="B2" s="20"/>
      <c r="C2" s="20"/>
      <c r="D2" s="21"/>
      <c r="E2" s="22"/>
      <c r="F2" s="208" t="s">
        <v>106</v>
      </c>
      <c r="G2" s="209"/>
      <c r="H2" s="210"/>
      <c r="I2" s="208" t="s">
        <v>111</v>
      </c>
      <c r="J2" s="209"/>
      <c r="K2" s="210"/>
      <c r="L2" s="208" t="s">
        <v>112</v>
      </c>
      <c r="M2" s="209"/>
      <c r="N2" s="210"/>
      <c r="O2" s="208" t="s">
        <v>113</v>
      </c>
      <c r="P2" s="209"/>
      <c r="Q2" s="210"/>
      <c r="R2" s="208" t="s">
        <v>107</v>
      </c>
      <c r="S2" s="209"/>
      <c r="T2" s="210"/>
      <c r="U2" s="208" t="s">
        <v>114</v>
      </c>
      <c r="V2" s="209"/>
      <c r="W2" s="210"/>
      <c r="X2" s="208" t="s">
        <v>115</v>
      </c>
      <c r="Y2" s="209"/>
      <c r="Z2" s="210"/>
      <c r="AA2" s="208" t="s">
        <v>116</v>
      </c>
      <c r="AB2" s="209"/>
      <c r="AC2" s="210"/>
      <c r="AD2" s="208" t="s">
        <v>117</v>
      </c>
      <c r="AE2" s="209"/>
      <c r="AF2" s="210"/>
      <c r="AG2" s="208" t="s">
        <v>118</v>
      </c>
      <c r="AH2" s="209"/>
      <c r="AI2" s="210"/>
      <c r="AJ2" s="208" t="s">
        <v>119</v>
      </c>
      <c r="AK2" s="209"/>
      <c r="AL2" s="210"/>
      <c r="AM2" s="208" t="s">
        <v>120</v>
      </c>
      <c r="AN2" s="209"/>
      <c r="AO2" s="210"/>
    </row>
    <row r="3" spans="1:41" ht="31.5" thickBot="1">
      <c r="A3" s="130" t="s">
        <v>0</v>
      </c>
      <c r="B3" s="8" t="s">
        <v>1</v>
      </c>
      <c r="C3" s="119" t="s">
        <v>123</v>
      </c>
      <c r="D3" s="12" t="s">
        <v>61</v>
      </c>
      <c r="E3" s="141" t="s">
        <v>88</v>
      </c>
      <c r="F3" s="16" t="s">
        <v>108</v>
      </c>
      <c r="G3" s="1" t="s">
        <v>109</v>
      </c>
      <c r="H3" s="52" t="s">
        <v>110</v>
      </c>
      <c r="I3" s="16" t="s">
        <v>108</v>
      </c>
      <c r="J3" s="1" t="s">
        <v>109</v>
      </c>
      <c r="K3" s="52" t="s">
        <v>110</v>
      </c>
      <c r="L3" s="16" t="s">
        <v>108</v>
      </c>
      <c r="M3" s="1" t="s">
        <v>109</v>
      </c>
      <c r="N3" s="52" t="s">
        <v>110</v>
      </c>
      <c r="O3" s="16" t="s">
        <v>108</v>
      </c>
      <c r="P3" s="1" t="s">
        <v>109</v>
      </c>
      <c r="Q3" s="52" t="s">
        <v>110</v>
      </c>
      <c r="R3" s="16" t="s">
        <v>108</v>
      </c>
      <c r="S3" s="1" t="s">
        <v>109</v>
      </c>
      <c r="T3" s="52" t="s">
        <v>110</v>
      </c>
      <c r="U3" s="16" t="s">
        <v>108</v>
      </c>
      <c r="V3" s="1" t="s">
        <v>109</v>
      </c>
      <c r="W3" s="52" t="s">
        <v>110</v>
      </c>
      <c r="X3" s="16" t="s">
        <v>108</v>
      </c>
      <c r="Y3" s="1" t="s">
        <v>109</v>
      </c>
      <c r="Z3" s="52" t="s">
        <v>110</v>
      </c>
      <c r="AA3" s="16" t="s">
        <v>108</v>
      </c>
      <c r="AB3" s="1" t="s">
        <v>109</v>
      </c>
      <c r="AC3" s="17" t="s">
        <v>110</v>
      </c>
      <c r="AD3" s="16" t="s">
        <v>108</v>
      </c>
      <c r="AE3" s="1" t="s">
        <v>109</v>
      </c>
      <c r="AF3" s="17" t="s">
        <v>110</v>
      </c>
      <c r="AG3" s="16" t="s">
        <v>108</v>
      </c>
      <c r="AH3" s="1" t="s">
        <v>109</v>
      </c>
      <c r="AI3" s="17" t="s">
        <v>110</v>
      </c>
      <c r="AJ3" s="16" t="s">
        <v>108</v>
      </c>
      <c r="AK3" s="1" t="s">
        <v>109</v>
      </c>
      <c r="AL3" s="17" t="s">
        <v>110</v>
      </c>
      <c r="AM3" s="16" t="s">
        <v>108</v>
      </c>
      <c r="AN3" s="1" t="s">
        <v>109</v>
      </c>
      <c r="AO3" s="17" t="s">
        <v>110</v>
      </c>
    </row>
    <row r="4" spans="1:41" ht="49.5" customHeight="1">
      <c r="A4" s="131" t="s">
        <v>62</v>
      </c>
      <c r="B4" s="9" t="s">
        <v>103</v>
      </c>
      <c r="C4" s="134">
        <v>408</v>
      </c>
      <c r="D4" s="13" t="s">
        <v>72</v>
      </c>
      <c r="E4" s="137" t="s">
        <v>84</v>
      </c>
      <c r="F4" s="62" t="s">
        <v>240</v>
      </c>
      <c r="G4" s="15">
        <v>410</v>
      </c>
      <c r="H4" s="53">
        <v>95.95</v>
      </c>
      <c r="I4" s="62" t="s">
        <v>258</v>
      </c>
      <c r="J4" s="15">
        <v>82460</v>
      </c>
      <c r="K4" s="53">
        <v>560.08</v>
      </c>
      <c r="L4" s="62" t="s">
        <v>290</v>
      </c>
      <c r="M4" s="15">
        <v>40680</v>
      </c>
      <c r="N4" s="53">
        <v>318.76</v>
      </c>
      <c r="O4" s="62" t="s">
        <v>310</v>
      </c>
      <c r="P4" s="15">
        <v>470</v>
      </c>
      <c r="Q4" s="53">
        <v>95.95</v>
      </c>
      <c r="R4" s="91" t="s">
        <v>323</v>
      </c>
      <c r="S4" s="15">
        <v>460</v>
      </c>
      <c r="T4" s="53">
        <v>95.95</v>
      </c>
      <c r="U4" s="62" t="s">
        <v>342</v>
      </c>
      <c r="V4" s="15">
        <v>670</v>
      </c>
      <c r="W4" s="53">
        <v>95.95</v>
      </c>
      <c r="X4" s="62" t="s">
        <v>355</v>
      </c>
      <c r="Y4" s="15">
        <v>370</v>
      </c>
      <c r="Z4" s="53">
        <v>95.95</v>
      </c>
      <c r="AA4" s="62" t="s">
        <v>375</v>
      </c>
      <c r="AB4" s="15">
        <v>590</v>
      </c>
      <c r="AC4" s="18">
        <v>95.95</v>
      </c>
      <c r="AD4" s="99" t="s">
        <v>395</v>
      </c>
      <c r="AE4" s="15">
        <v>440</v>
      </c>
      <c r="AF4" s="18">
        <v>95.95</v>
      </c>
      <c r="AG4" s="62" t="s">
        <v>416</v>
      </c>
      <c r="AH4" s="15">
        <v>520</v>
      </c>
      <c r="AI4" s="18">
        <v>103.14</v>
      </c>
      <c r="AJ4" s="201"/>
      <c r="AK4" s="197"/>
      <c r="AL4" s="197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240</v>
      </c>
      <c r="G5" s="15">
        <v>9070</v>
      </c>
      <c r="H5" s="53">
        <v>62.99</v>
      </c>
      <c r="I5" s="62" t="s">
        <v>258</v>
      </c>
      <c r="J5" s="15">
        <v>6280</v>
      </c>
      <c r="K5" s="53">
        <v>54.51</v>
      </c>
      <c r="L5" s="62" t="s">
        <v>289</v>
      </c>
      <c r="M5" s="15">
        <v>12000</v>
      </c>
      <c r="N5" s="53">
        <v>71.9</v>
      </c>
      <c r="O5" s="62" t="s">
        <v>315</v>
      </c>
      <c r="P5" s="15">
        <v>4250</v>
      </c>
      <c r="Q5" s="53">
        <v>48.34</v>
      </c>
      <c r="R5" s="91" t="s">
        <v>323</v>
      </c>
      <c r="S5" s="15">
        <v>7840</v>
      </c>
      <c r="T5" s="53">
        <v>59.25</v>
      </c>
      <c r="U5" s="62" t="s">
        <v>342</v>
      </c>
      <c r="V5" s="15">
        <v>11530</v>
      </c>
      <c r="W5" s="53">
        <v>70.47</v>
      </c>
      <c r="X5" s="68" t="s">
        <v>355</v>
      </c>
      <c r="Y5" s="15">
        <v>29230</v>
      </c>
      <c r="Z5" s="53">
        <v>124.28</v>
      </c>
      <c r="AA5" s="62" t="s">
        <v>375</v>
      </c>
      <c r="AB5" s="15">
        <v>7920</v>
      </c>
      <c r="AC5" s="18">
        <v>59.5</v>
      </c>
      <c r="AD5" s="99" t="s">
        <v>392</v>
      </c>
      <c r="AE5" s="15">
        <v>5010</v>
      </c>
      <c r="AF5" s="18">
        <v>50.65</v>
      </c>
      <c r="AG5" s="99" t="s">
        <v>415</v>
      </c>
      <c r="AH5" s="15">
        <v>4310</v>
      </c>
      <c r="AI5" s="18">
        <v>52.16</v>
      </c>
      <c r="AJ5" s="67"/>
      <c r="AK5" s="15"/>
      <c r="AL5" s="18"/>
      <c r="AM5" s="99"/>
      <c r="AN5" s="15"/>
      <c r="AO5" s="18"/>
    </row>
    <row r="6" spans="1:41" ht="49.5" customHeight="1" hidden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242</v>
      </c>
      <c r="G7" s="62">
        <f>149000+182030</f>
        <v>331030</v>
      </c>
      <c r="H7" s="53">
        <v>2436.3</v>
      </c>
      <c r="I7" s="62" t="s">
        <v>242</v>
      </c>
      <c r="J7" s="62">
        <f>184000+233520</f>
        <v>417520</v>
      </c>
      <c r="K7" s="53">
        <v>3019.86</v>
      </c>
      <c r="L7" s="62" t="s">
        <v>242</v>
      </c>
      <c r="M7" s="62">
        <f>185000+245030</f>
        <v>430030</v>
      </c>
      <c r="N7" s="53">
        <v>3114.39</v>
      </c>
      <c r="O7" s="62" t="s">
        <v>242</v>
      </c>
      <c r="P7" s="62">
        <f>151000+214870</f>
        <v>365870</v>
      </c>
      <c r="Q7" s="53">
        <v>2701.53</v>
      </c>
      <c r="R7" s="62" t="s">
        <v>325</v>
      </c>
      <c r="S7" s="62">
        <f>138000+179860</f>
        <v>317860</v>
      </c>
      <c r="T7" s="53">
        <v>2361.58</v>
      </c>
      <c r="U7" s="62" t="s">
        <v>325</v>
      </c>
      <c r="V7" s="62">
        <f>186000+246340</f>
        <v>432340</v>
      </c>
      <c r="W7" s="53">
        <v>3130.52</v>
      </c>
      <c r="X7" s="62" t="s">
        <v>242</v>
      </c>
      <c r="Y7" s="62">
        <f>183000+227440</f>
        <v>410440</v>
      </c>
      <c r="Z7" s="53">
        <v>2967.44</v>
      </c>
      <c r="AA7" s="62"/>
      <c r="AB7" s="62"/>
      <c r="AC7" s="18"/>
      <c r="AD7" s="15" t="s">
        <v>242</v>
      </c>
      <c r="AE7" s="15">
        <f>143000+219290</f>
        <v>362290</v>
      </c>
      <c r="AF7" s="18">
        <v>567.75</v>
      </c>
      <c r="AG7" s="15" t="s">
        <v>242</v>
      </c>
      <c r="AH7" s="15">
        <f>135000+218950</f>
        <v>353950</v>
      </c>
      <c r="AI7" s="18">
        <v>2262.35</v>
      </c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243</v>
      </c>
      <c r="G8" s="15">
        <v>43760</v>
      </c>
      <c r="H8" s="53">
        <v>3505.97</v>
      </c>
      <c r="I8" s="62" t="s">
        <v>263</v>
      </c>
      <c r="J8" s="15">
        <v>32480</v>
      </c>
      <c r="K8" s="53">
        <v>2582.11</v>
      </c>
      <c r="L8" s="62" t="s">
        <v>287</v>
      </c>
      <c r="M8" s="15">
        <v>34240</v>
      </c>
      <c r="N8" s="53">
        <v>2909.92</v>
      </c>
      <c r="O8" s="62" t="s">
        <v>313</v>
      </c>
      <c r="P8" s="15">
        <v>44960</v>
      </c>
      <c r="Q8" s="53">
        <v>3863.72</v>
      </c>
      <c r="R8" s="62" t="s">
        <v>326</v>
      </c>
      <c r="S8" s="15">
        <v>59360</v>
      </c>
      <c r="T8" s="53">
        <v>5090.82</v>
      </c>
      <c r="U8" s="62" t="s">
        <v>343</v>
      </c>
      <c r="V8" s="15">
        <v>70960</v>
      </c>
      <c r="W8" s="53">
        <v>5875.76</v>
      </c>
      <c r="X8" s="62" t="s">
        <v>356</v>
      </c>
      <c r="Y8" s="15">
        <v>77520</v>
      </c>
      <c r="Z8" s="53">
        <v>6967.59</v>
      </c>
      <c r="AA8" s="62" t="s">
        <v>376</v>
      </c>
      <c r="AB8" s="15">
        <v>84000</v>
      </c>
      <c r="AC8" s="18">
        <v>7467</v>
      </c>
      <c r="AD8" s="99" t="s">
        <v>393</v>
      </c>
      <c r="AE8" s="15">
        <v>80080</v>
      </c>
      <c r="AF8" s="18">
        <v>9551.83</v>
      </c>
      <c r="AG8" s="99" t="s">
        <v>413</v>
      </c>
      <c r="AH8" s="15">
        <v>63600</v>
      </c>
      <c r="AI8" s="18">
        <v>7818.78</v>
      </c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241</v>
      </c>
      <c r="G9" s="169">
        <v>7900</v>
      </c>
      <c r="H9" s="54">
        <v>107.31</v>
      </c>
      <c r="I9" s="62" t="s">
        <v>260</v>
      </c>
      <c r="J9" s="15">
        <v>23100</v>
      </c>
      <c r="K9" s="53">
        <v>187.32</v>
      </c>
      <c r="L9" s="62" t="s">
        <v>283</v>
      </c>
      <c r="M9" s="15">
        <v>17000</v>
      </c>
      <c r="N9" s="53">
        <v>155.21</v>
      </c>
      <c r="O9" s="67" t="s">
        <v>311</v>
      </c>
      <c r="P9" s="15">
        <v>11600</v>
      </c>
      <c r="Q9" s="53">
        <v>126.79</v>
      </c>
      <c r="R9" s="91" t="s">
        <v>327</v>
      </c>
      <c r="S9" s="55">
        <v>11300</v>
      </c>
      <c r="T9" s="54">
        <v>125.21</v>
      </c>
      <c r="U9" s="62" t="s">
        <v>344</v>
      </c>
      <c r="V9" s="15">
        <v>11800</v>
      </c>
      <c r="W9" s="53">
        <v>127.85</v>
      </c>
      <c r="X9" s="67" t="s">
        <v>357</v>
      </c>
      <c r="Y9" s="15">
        <v>10300</v>
      </c>
      <c r="Z9" s="53">
        <v>119.95</v>
      </c>
      <c r="AA9" s="62" t="s">
        <v>377</v>
      </c>
      <c r="AB9" s="15">
        <v>2200</v>
      </c>
      <c r="AC9" s="18">
        <v>129.94</v>
      </c>
      <c r="AD9" s="99" t="s">
        <v>394</v>
      </c>
      <c r="AE9" s="15">
        <v>10400</v>
      </c>
      <c r="AF9" s="18">
        <v>120.48</v>
      </c>
      <c r="AG9" s="101" t="s">
        <v>411</v>
      </c>
      <c r="AH9" s="15">
        <v>12100</v>
      </c>
      <c r="AI9" s="18">
        <v>139.17</v>
      </c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238</v>
      </c>
      <c r="G10" s="15">
        <v>20700</v>
      </c>
      <c r="H10" s="53">
        <v>2046.09</v>
      </c>
      <c r="I10" s="62" t="s">
        <v>262</v>
      </c>
      <c r="J10" s="15">
        <v>27600</v>
      </c>
      <c r="K10" s="53">
        <v>2732.32</v>
      </c>
      <c r="L10" s="62" t="s">
        <v>286</v>
      </c>
      <c r="M10" s="15">
        <v>21000</v>
      </c>
      <c r="N10" s="53">
        <v>2125.72</v>
      </c>
      <c r="O10" s="62" t="s">
        <v>312</v>
      </c>
      <c r="P10" s="15">
        <v>21000</v>
      </c>
      <c r="Q10" s="53">
        <v>2190.82</v>
      </c>
      <c r="R10" s="91" t="s">
        <v>321</v>
      </c>
      <c r="S10" s="15">
        <v>28200</v>
      </c>
      <c r="T10" s="53">
        <v>2963.11</v>
      </c>
      <c r="U10" s="62" t="s">
        <v>339</v>
      </c>
      <c r="V10" s="15">
        <v>31200</v>
      </c>
      <c r="W10" s="53">
        <v>3222.23</v>
      </c>
      <c r="X10" s="62" t="s">
        <v>352</v>
      </c>
      <c r="Y10" s="15">
        <v>33900</v>
      </c>
      <c r="Z10" s="53">
        <v>3749.89</v>
      </c>
      <c r="AA10" s="62" t="s">
        <v>372</v>
      </c>
      <c r="AB10" s="15">
        <v>36600</v>
      </c>
      <c r="AC10" s="18">
        <v>4017.31</v>
      </c>
      <c r="AD10" s="99" t="s">
        <v>391</v>
      </c>
      <c r="AE10" s="15">
        <v>27900</v>
      </c>
      <c r="AF10" s="18">
        <v>3901.14</v>
      </c>
      <c r="AG10" s="99" t="s">
        <v>414</v>
      </c>
      <c r="AH10" s="15">
        <v>23700</v>
      </c>
      <c r="AI10" s="18">
        <v>3383.39</v>
      </c>
      <c r="AJ10" s="62"/>
      <c r="AK10" s="15"/>
      <c r="AL10" s="73"/>
      <c r="AM10" s="99"/>
      <c r="AN10" s="15"/>
      <c r="AO10" s="18"/>
    </row>
    <row r="11" spans="1:41" ht="81.75" customHeight="1">
      <c r="A11" s="132" t="s">
        <v>198</v>
      </c>
      <c r="B11" s="10" t="s">
        <v>192</v>
      </c>
      <c r="C11" s="134">
        <v>408</v>
      </c>
      <c r="D11" s="14" t="s">
        <v>77</v>
      </c>
      <c r="E11" s="137" t="s">
        <v>85</v>
      </c>
      <c r="F11" s="67" t="s">
        <v>238</v>
      </c>
      <c r="G11" s="65">
        <f>23800+2800</f>
        <v>26600</v>
      </c>
      <c r="H11" s="53">
        <v>2682.58</v>
      </c>
      <c r="I11" s="62" t="s">
        <v>261</v>
      </c>
      <c r="J11" s="15">
        <f>26400+4000</f>
        <v>30400</v>
      </c>
      <c r="K11" s="53">
        <v>2955.47</v>
      </c>
      <c r="L11" s="62" t="s">
        <v>284</v>
      </c>
      <c r="M11" s="15">
        <f>20800+4500</f>
        <v>25300</v>
      </c>
      <c r="N11" s="53">
        <v>2449.08</v>
      </c>
      <c r="O11" s="62" t="s">
        <v>304</v>
      </c>
      <c r="P11" s="15">
        <f>25600+3200</f>
        <v>28800</v>
      </c>
      <c r="Q11" s="53">
        <v>3009.89</v>
      </c>
      <c r="R11" s="91" t="s">
        <v>324</v>
      </c>
      <c r="S11" s="15">
        <f>32800</f>
        <v>32800</v>
      </c>
      <c r="T11" s="53">
        <v>3484.79</v>
      </c>
      <c r="U11" s="62" t="s">
        <v>339</v>
      </c>
      <c r="V11" s="15">
        <f>39100+3400</f>
        <v>42500</v>
      </c>
      <c r="W11" s="53">
        <v>4368.37</v>
      </c>
      <c r="X11" s="62" t="s">
        <v>352</v>
      </c>
      <c r="Y11" s="15">
        <f>36200+2300</f>
        <v>38500</v>
      </c>
      <c r="Z11" s="53">
        <v>4334.1</v>
      </c>
      <c r="AA11" s="62" t="s">
        <v>372</v>
      </c>
      <c r="AB11" s="15">
        <f>40800+3800</f>
        <v>44600</v>
      </c>
      <c r="AC11" s="18">
        <v>4814.65</v>
      </c>
      <c r="AD11" s="99" t="s">
        <v>391</v>
      </c>
      <c r="AE11" s="15">
        <f>31500+10097</f>
        <v>41597</v>
      </c>
      <c r="AF11" s="18">
        <v>4764.65</v>
      </c>
      <c r="AG11" s="99" t="s">
        <v>414</v>
      </c>
      <c r="AH11" s="15">
        <f>27100+2800</f>
        <v>29900</v>
      </c>
      <c r="AI11" s="18">
        <v>4223.77</v>
      </c>
      <c r="AJ11" s="62"/>
      <c r="AK11" s="15"/>
      <c r="AL11" s="18"/>
      <c r="AM11" s="99"/>
      <c r="AN11" s="15"/>
      <c r="AO11" s="18"/>
    </row>
    <row r="12" spans="1:41" ht="30" customHeight="1">
      <c r="A12" s="132" t="s">
        <v>178</v>
      </c>
      <c r="B12" s="10" t="s">
        <v>93</v>
      </c>
      <c r="C12" s="134">
        <v>408</v>
      </c>
      <c r="D12" s="14" t="s">
        <v>94</v>
      </c>
      <c r="E12" s="137"/>
      <c r="F12" s="65" t="s">
        <v>238</v>
      </c>
      <c r="G12" s="15">
        <f>433+410</f>
        <v>843</v>
      </c>
      <c r="H12" s="53">
        <v>147.81</v>
      </c>
      <c r="I12" s="62" t="s">
        <v>259</v>
      </c>
      <c r="J12" s="15">
        <f>462+390</f>
        <v>852</v>
      </c>
      <c r="K12" s="53">
        <v>150.86</v>
      </c>
      <c r="L12" s="62" t="s">
        <v>284</v>
      </c>
      <c r="M12" s="15">
        <f>387+370</f>
        <v>757</v>
      </c>
      <c r="N12" s="53">
        <v>144.25</v>
      </c>
      <c r="O12" s="62" t="s">
        <v>304</v>
      </c>
      <c r="P12" s="15">
        <f>367+300</f>
        <v>667</v>
      </c>
      <c r="Q12" s="53">
        <v>143.39</v>
      </c>
      <c r="R12" s="91" t="s">
        <v>324</v>
      </c>
      <c r="S12" s="15">
        <f>5112+260</f>
        <v>5372</v>
      </c>
      <c r="T12" s="53">
        <v>158.89</v>
      </c>
      <c r="U12" s="62" t="s">
        <v>339</v>
      </c>
      <c r="V12" s="15">
        <f>917+300</f>
        <v>1217</v>
      </c>
      <c r="W12" s="53">
        <v>199.47</v>
      </c>
      <c r="X12" s="62" t="s">
        <v>352</v>
      </c>
      <c r="Y12" s="15">
        <f>1027+390</f>
        <v>1417</v>
      </c>
      <c r="Z12" s="53">
        <v>218.34</v>
      </c>
      <c r="AA12" s="62" t="s">
        <v>372</v>
      </c>
      <c r="AB12" s="15">
        <f>1110+360</f>
        <v>1470</v>
      </c>
      <c r="AC12" s="18">
        <v>226.57</v>
      </c>
      <c r="AD12" s="102" t="s">
        <v>391</v>
      </c>
      <c r="AE12" s="15">
        <f>775+290</f>
        <v>1065</v>
      </c>
      <c r="AF12" s="18">
        <v>213.18</v>
      </c>
      <c r="AG12" s="99" t="s">
        <v>414</v>
      </c>
      <c r="AH12" s="15">
        <f>546+290</f>
        <v>836</v>
      </c>
      <c r="AI12" s="18">
        <v>190.76</v>
      </c>
      <c r="AJ12" s="62"/>
      <c r="AK12" s="15"/>
      <c r="AL12" s="18"/>
      <c r="AM12" s="99"/>
      <c r="AN12" s="15"/>
      <c r="AO12" s="18"/>
    </row>
    <row r="13" spans="1:41" ht="49.5" customHeight="1">
      <c r="A13" s="132" t="s">
        <v>102</v>
      </c>
      <c r="B13" s="11" t="s">
        <v>231</v>
      </c>
      <c r="C13" s="135">
        <v>408</v>
      </c>
      <c r="D13" s="14" t="s">
        <v>98</v>
      </c>
      <c r="E13" s="137" t="s">
        <v>99</v>
      </c>
      <c r="F13" s="62" t="s">
        <v>238</v>
      </c>
      <c r="G13" s="15">
        <v>129</v>
      </c>
      <c r="H13" s="53">
        <v>27.57</v>
      </c>
      <c r="I13" s="62" t="s">
        <v>261</v>
      </c>
      <c r="J13" s="15">
        <v>270</v>
      </c>
      <c r="K13" s="53">
        <v>41.45</v>
      </c>
      <c r="L13" s="62" t="s">
        <v>284</v>
      </c>
      <c r="M13" s="15">
        <v>249</v>
      </c>
      <c r="N13" s="53">
        <v>39.86</v>
      </c>
      <c r="O13" s="78" t="s">
        <v>304</v>
      </c>
      <c r="P13" s="15">
        <v>205</v>
      </c>
      <c r="Q13" s="53">
        <v>36.11</v>
      </c>
      <c r="R13" s="91" t="s">
        <v>324</v>
      </c>
      <c r="S13" s="15">
        <v>66</v>
      </c>
      <c r="T13" s="53">
        <v>21.87</v>
      </c>
      <c r="U13" s="62" t="s">
        <v>339</v>
      </c>
      <c r="V13" s="15">
        <v>132</v>
      </c>
      <c r="W13" s="53">
        <v>28.51</v>
      </c>
      <c r="X13" s="66" t="s">
        <v>352</v>
      </c>
      <c r="Y13" s="15">
        <v>29</v>
      </c>
      <c r="Z13" s="53">
        <v>18.18</v>
      </c>
      <c r="AA13" s="62" t="s">
        <v>372</v>
      </c>
      <c r="AB13" s="15">
        <v>154</v>
      </c>
      <c r="AC13" s="18">
        <v>31.78</v>
      </c>
      <c r="AD13" s="99" t="s">
        <v>391</v>
      </c>
      <c r="AE13" s="15">
        <v>112</v>
      </c>
      <c r="AF13" s="18">
        <v>30.54</v>
      </c>
      <c r="AG13" s="99" t="s">
        <v>414</v>
      </c>
      <c r="AH13" s="15">
        <v>213</v>
      </c>
      <c r="AI13" s="18">
        <v>46.26</v>
      </c>
      <c r="AJ13" s="62"/>
      <c r="AK13" s="15"/>
      <c r="AL13" s="18"/>
      <c r="AM13" s="99"/>
      <c r="AN13" s="15"/>
      <c r="AO13" s="18"/>
    </row>
    <row r="14" spans="1:41" ht="50.25" customHeight="1">
      <c r="A14" s="132" t="s">
        <v>102</v>
      </c>
      <c r="B14" s="11" t="s">
        <v>203</v>
      </c>
      <c r="C14" s="135">
        <v>408</v>
      </c>
      <c r="D14" s="14" t="s">
        <v>100</v>
      </c>
      <c r="E14" s="138" t="s">
        <v>101</v>
      </c>
      <c r="F14" s="65" t="s">
        <v>238</v>
      </c>
      <c r="G14" s="15">
        <f>2687+720</f>
        <v>3407</v>
      </c>
      <c r="H14" s="53">
        <v>353.68</v>
      </c>
      <c r="I14" s="62" t="s">
        <v>261</v>
      </c>
      <c r="J14" s="15">
        <f>857+580</f>
        <v>1437</v>
      </c>
      <c r="K14" s="53">
        <v>175.77</v>
      </c>
      <c r="L14" s="62" t="s">
        <v>284</v>
      </c>
      <c r="M14" s="15">
        <f>66+10</f>
        <v>76</v>
      </c>
      <c r="N14" s="53">
        <v>98.41</v>
      </c>
      <c r="O14" s="78" t="s">
        <v>304</v>
      </c>
      <c r="P14" s="15">
        <v>48</v>
      </c>
      <c r="Q14" s="53">
        <v>96.76</v>
      </c>
      <c r="R14" s="91" t="s">
        <v>324</v>
      </c>
      <c r="S14" s="15">
        <v>14</v>
      </c>
      <c r="T14" s="53">
        <v>93.28</v>
      </c>
      <c r="U14" s="62" t="s">
        <v>339</v>
      </c>
      <c r="V14" s="15">
        <f>92+50</f>
        <v>142</v>
      </c>
      <c r="W14" s="53">
        <v>101.24</v>
      </c>
      <c r="X14" s="66" t="s">
        <v>352</v>
      </c>
      <c r="Y14" s="15">
        <f>82+50</f>
        <v>132</v>
      </c>
      <c r="Z14" s="53">
        <v>100.82</v>
      </c>
      <c r="AA14" s="66" t="s">
        <v>372</v>
      </c>
      <c r="AB14" s="15">
        <v>121</v>
      </c>
      <c r="AC14" s="18">
        <v>102.83</v>
      </c>
      <c r="AD14" s="99" t="s">
        <v>391</v>
      </c>
      <c r="AE14" s="15">
        <f>787+30</f>
        <v>817</v>
      </c>
      <c r="AF14" s="18">
        <v>201.05</v>
      </c>
      <c r="AG14" s="99" t="s">
        <v>414</v>
      </c>
      <c r="AH14" s="15">
        <f>886+60</f>
        <v>946</v>
      </c>
      <c r="AI14" s="18">
        <v>224.04</v>
      </c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193</v>
      </c>
      <c r="C15" s="136">
        <v>408</v>
      </c>
      <c r="D15" s="57" t="s">
        <v>105</v>
      </c>
      <c r="E15" s="139" t="s">
        <v>101</v>
      </c>
      <c r="F15" s="65" t="s">
        <v>238</v>
      </c>
      <c r="G15" s="58">
        <f>886+2260</f>
        <v>3146</v>
      </c>
      <c r="H15" s="60">
        <v>192.76</v>
      </c>
      <c r="I15" s="62" t="s">
        <v>261</v>
      </c>
      <c r="J15" s="58">
        <f>1426+3580</f>
        <v>5006</v>
      </c>
      <c r="K15" s="60">
        <v>253.05</v>
      </c>
      <c r="L15" s="62" t="s">
        <v>284</v>
      </c>
      <c r="M15" s="58">
        <f>956+4190</f>
        <v>5146</v>
      </c>
      <c r="N15" s="60">
        <v>212.05</v>
      </c>
      <c r="O15" s="78" t="s">
        <v>312</v>
      </c>
      <c r="P15" s="58">
        <f>1030+3270</f>
        <v>4300</v>
      </c>
      <c r="Q15" s="60">
        <v>217.78</v>
      </c>
      <c r="R15" s="91" t="s">
        <v>321</v>
      </c>
      <c r="S15" s="58">
        <f>1313+2300</f>
        <v>3613</v>
      </c>
      <c r="T15" s="60">
        <v>243.25</v>
      </c>
      <c r="U15" s="62" t="s">
        <v>339</v>
      </c>
      <c r="V15" s="58">
        <f>1664+3640</f>
        <v>5304</v>
      </c>
      <c r="W15" s="60">
        <v>284</v>
      </c>
      <c r="X15" s="66" t="s">
        <v>352</v>
      </c>
      <c r="Y15" s="58">
        <f>1582+3490</f>
        <v>5072</v>
      </c>
      <c r="Z15" s="60">
        <v>286.55</v>
      </c>
      <c r="AA15" s="206" t="s">
        <v>372</v>
      </c>
      <c r="AB15" s="58">
        <f>1756+3360</f>
        <v>5116</v>
      </c>
      <c r="AC15" s="59">
        <v>303.58</v>
      </c>
      <c r="AD15" s="100" t="s">
        <v>391</v>
      </c>
      <c r="AE15" s="58">
        <f>1359+3570</f>
        <v>4929</v>
      </c>
      <c r="AF15" s="59">
        <v>301.94</v>
      </c>
      <c r="AG15" s="99" t="s">
        <v>414</v>
      </c>
      <c r="AH15" s="58">
        <f>1137+3310</f>
        <v>4447</v>
      </c>
      <c r="AI15" s="59">
        <v>281.18</v>
      </c>
      <c r="AJ15" s="62"/>
      <c r="AK15" s="58"/>
      <c r="AL15" s="59"/>
      <c r="AM15" s="99"/>
      <c r="AN15" s="58"/>
      <c r="AO15" s="59"/>
    </row>
    <row r="16" spans="1:41" s="160" customFormat="1" ht="49.5" customHeight="1" hidden="1">
      <c r="A16" s="146" t="s">
        <v>31</v>
      </c>
      <c r="B16" s="147" t="s">
        <v>171</v>
      </c>
      <c r="C16" s="148">
        <v>408</v>
      </c>
      <c r="D16" s="149" t="s">
        <v>172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 hidden="1">
      <c r="A17" s="161" t="s">
        <v>31</v>
      </c>
      <c r="B17" s="161" t="s">
        <v>169</v>
      </c>
      <c r="C17" s="162">
        <v>408</v>
      </c>
      <c r="D17" s="161" t="s">
        <v>170</v>
      </c>
      <c r="E17" s="163" t="s">
        <v>101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194</v>
      </c>
      <c r="C18" s="106">
        <v>408</v>
      </c>
      <c r="D18" s="105" t="s">
        <v>174</v>
      </c>
      <c r="E18" s="140" t="s">
        <v>83</v>
      </c>
      <c r="F18" s="65" t="s">
        <v>238</v>
      </c>
      <c r="G18" s="15">
        <v>1300</v>
      </c>
      <c r="H18" s="61">
        <v>218.51</v>
      </c>
      <c r="I18" s="62" t="s">
        <v>264</v>
      </c>
      <c r="J18" s="15">
        <v>1700</v>
      </c>
      <c r="K18" s="61">
        <v>258.34</v>
      </c>
      <c r="L18" s="62" t="s">
        <v>285</v>
      </c>
      <c r="M18" s="15">
        <v>1120</v>
      </c>
      <c r="N18" s="61">
        <v>201.66</v>
      </c>
      <c r="O18" s="78"/>
      <c r="P18" s="15"/>
      <c r="Q18" s="61"/>
      <c r="R18" s="91"/>
      <c r="S18" s="15"/>
      <c r="T18" s="61"/>
      <c r="U18" s="62" t="s">
        <v>339</v>
      </c>
      <c r="V18" s="15">
        <v>4400</v>
      </c>
      <c r="W18" s="190">
        <v>542.18</v>
      </c>
      <c r="X18" s="78" t="s">
        <v>352</v>
      </c>
      <c r="Y18" s="15">
        <v>4700</v>
      </c>
      <c r="Z18" s="61">
        <v>607.72</v>
      </c>
      <c r="AA18" s="78" t="s">
        <v>372</v>
      </c>
      <c r="AB18" s="15">
        <v>4900</v>
      </c>
      <c r="AC18" s="15">
        <v>625.8</v>
      </c>
      <c r="AD18" s="65" t="s">
        <v>391</v>
      </c>
      <c r="AE18" s="15">
        <v>3600</v>
      </c>
      <c r="AF18" s="15">
        <v>591.48</v>
      </c>
      <c r="AG18" s="65" t="s">
        <v>414</v>
      </c>
      <c r="AH18" s="15">
        <v>2700</v>
      </c>
      <c r="AI18" s="15">
        <v>480.63</v>
      </c>
      <c r="AJ18" s="78"/>
      <c r="AK18" s="15"/>
      <c r="AL18" s="15"/>
      <c r="AM18" s="65"/>
      <c r="AN18" s="15"/>
      <c r="AO18" s="15"/>
    </row>
    <row r="19" spans="1:41" s="181" customFormat="1" ht="36" customHeight="1">
      <c r="A19" s="182" t="s">
        <v>224</v>
      </c>
      <c r="B19" s="183" t="s">
        <v>204</v>
      </c>
      <c r="C19" s="184">
        <v>408</v>
      </c>
      <c r="D19" s="182" t="s">
        <v>205</v>
      </c>
      <c r="E19" s="185"/>
      <c r="F19" s="185" t="s">
        <v>238</v>
      </c>
      <c r="G19" s="186">
        <f>2760+1020</f>
        <v>3780</v>
      </c>
      <c r="H19" s="187">
        <v>360.79</v>
      </c>
      <c r="I19" s="188" t="s">
        <v>271</v>
      </c>
      <c r="J19" s="186">
        <f>3000+1350</f>
        <v>4350</v>
      </c>
      <c r="K19" s="187">
        <v>385.68</v>
      </c>
      <c r="L19" s="188" t="s">
        <v>293</v>
      </c>
      <c r="M19" s="186">
        <f>2740+1400</f>
        <v>4140</v>
      </c>
      <c r="N19" s="187">
        <v>365.42</v>
      </c>
      <c r="O19" s="188" t="s">
        <v>316</v>
      </c>
      <c r="P19" s="186">
        <f>2900+1300</f>
        <v>4200</v>
      </c>
      <c r="Q19" s="187">
        <v>390.39</v>
      </c>
      <c r="R19" s="189" t="s">
        <v>324</v>
      </c>
      <c r="S19" s="186">
        <f>3460+980</f>
        <v>4440</v>
      </c>
      <c r="T19" s="187">
        <v>451.85</v>
      </c>
      <c r="U19" s="188" t="s">
        <v>339</v>
      </c>
      <c r="V19" s="186">
        <f>4700+1300</f>
        <v>6000</v>
      </c>
      <c r="W19" s="191">
        <v>572.88</v>
      </c>
      <c r="X19" s="188" t="s">
        <v>352</v>
      </c>
      <c r="Y19" s="186">
        <f>4140+1160</f>
        <v>5300</v>
      </c>
      <c r="Z19" s="187">
        <v>546.26</v>
      </c>
      <c r="AA19" s="188" t="s">
        <v>372</v>
      </c>
      <c r="AB19" s="186">
        <f>4960+1190</f>
        <v>6150</v>
      </c>
      <c r="AC19" s="186">
        <v>632.34</v>
      </c>
      <c r="AD19" s="185" t="s">
        <v>391</v>
      </c>
      <c r="AE19" s="186">
        <f>4360+1830</f>
        <v>6190</v>
      </c>
      <c r="AF19" s="186">
        <v>696.96</v>
      </c>
      <c r="AG19" s="185" t="s">
        <v>414</v>
      </c>
      <c r="AH19" s="186">
        <f>3920+1790</f>
        <v>5710</v>
      </c>
      <c r="AI19" s="186">
        <v>653.21</v>
      </c>
      <c r="AJ19" s="188"/>
      <c r="AK19" s="186"/>
      <c r="AL19" s="186"/>
      <c r="AM19" s="185"/>
      <c r="AN19" s="186"/>
      <c r="AO19" s="186"/>
    </row>
    <row r="20" spans="1:39" ht="38.25" customHeight="1">
      <c r="A20" s="182" t="s">
        <v>31</v>
      </c>
      <c r="B20" s="5" t="s">
        <v>218</v>
      </c>
      <c r="C20" s="5">
        <v>408</v>
      </c>
      <c r="D20" s="5" t="s">
        <v>216</v>
      </c>
      <c r="E20" s="196" t="s">
        <v>219</v>
      </c>
      <c r="F20" s="196" t="s">
        <v>238</v>
      </c>
      <c r="G20">
        <f>1428+70</f>
        <v>1498</v>
      </c>
      <c r="H20" s="54">
        <v>218.04</v>
      </c>
      <c r="I20" t="s">
        <v>264</v>
      </c>
      <c r="J20">
        <f>2333+110</f>
        <v>2443</v>
      </c>
      <c r="K20" s="54">
        <v>307.41</v>
      </c>
      <c r="L20" t="s">
        <v>288</v>
      </c>
      <c r="M20">
        <f>1458+1090</f>
        <v>2548</v>
      </c>
      <c r="N20" s="54">
        <v>224.47</v>
      </c>
      <c r="O20" s="173" t="s">
        <v>314</v>
      </c>
      <c r="P20">
        <f>597+90</f>
        <v>687</v>
      </c>
      <c r="Q20" s="54">
        <v>140.34</v>
      </c>
      <c r="R20" t="s">
        <v>324</v>
      </c>
      <c r="S20">
        <f>762+60</f>
        <v>822</v>
      </c>
      <c r="T20" s="54">
        <v>158.17</v>
      </c>
      <c r="U20" s="199" t="s">
        <v>339</v>
      </c>
      <c r="V20">
        <f>130+120</f>
        <v>250</v>
      </c>
      <c r="W20" s="54">
        <v>212.96</v>
      </c>
      <c r="X20" s="199" t="s">
        <v>352</v>
      </c>
      <c r="Y20">
        <f>1457+110</f>
        <v>1567</v>
      </c>
      <c r="Z20" s="54">
        <v>238.81</v>
      </c>
      <c r="AA20" s="173" t="s">
        <v>372</v>
      </c>
      <c r="AB20">
        <f>1541+120</f>
        <v>1661</v>
      </c>
      <c r="AC20">
        <v>246.81</v>
      </c>
      <c r="AD20" s="68" t="s">
        <v>391</v>
      </c>
      <c r="AE20">
        <f>986+190</f>
        <v>1176</v>
      </c>
      <c r="AF20">
        <v>215.73</v>
      </c>
      <c r="AG20" s="68" t="s">
        <v>414</v>
      </c>
      <c r="AH20">
        <f>813+140</f>
        <v>953</v>
      </c>
      <c r="AI20">
        <v>199.8</v>
      </c>
      <c r="AJ20" s="68"/>
      <c r="AM20" s="68"/>
    </row>
    <row r="21" ht="15.75">
      <c r="F21" s="68"/>
    </row>
    <row r="34" ht="15.75">
      <c r="B34" s="5" t="s">
        <v>237</v>
      </c>
    </row>
  </sheetData>
  <sheetProtection/>
  <mergeCells count="14"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  <mergeCell ref="L2:N2"/>
    <mergeCell ref="O2:Q2"/>
    <mergeCell ref="R2:T2"/>
    <mergeCell ref="U2:W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208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Electric'!X11)</f>
        <v>6/21/22-7/25/22</v>
      </c>
      <c r="D3" s="30" t="s">
        <v>131</v>
      </c>
      <c r="E3" s="2" t="s">
        <v>132</v>
      </c>
      <c r="F3" s="31">
        <f>('Misc Electric'!Y11)</f>
        <v>47</v>
      </c>
      <c r="G3" s="32" t="s">
        <v>121</v>
      </c>
      <c r="H3" s="33">
        <f>SUM('Misc Electric'!Z11)</f>
        <v>80.33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 t="str">
        <f>('Misc Electric'!X13)</f>
        <v>6/21/22-7/25/22</v>
      </c>
      <c r="D5" s="30" t="s">
        <v>136</v>
      </c>
      <c r="E5" s="2" t="s">
        <v>132</v>
      </c>
      <c r="F5" s="31">
        <f>('Misc Electric'!Y13)</f>
        <v>0</v>
      </c>
      <c r="G5" s="32" t="s">
        <v>121</v>
      </c>
      <c r="H5" s="33">
        <f>SUM('Misc Electric'!Z13)</f>
        <v>44.2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 t="str">
        <f>('City of Jasper'!X14)</f>
        <v>6/22/22-7/20/22</v>
      </c>
      <c r="D7" s="30" t="s">
        <v>137</v>
      </c>
      <c r="E7" s="2" t="s">
        <v>138</v>
      </c>
      <c r="F7" s="31">
        <f>('City of Jasper'!Y14)</f>
        <v>132</v>
      </c>
      <c r="G7" s="32" t="s">
        <v>139</v>
      </c>
      <c r="H7" s="33">
        <f>SUM('City of Jasper'!Z14)</f>
        <v>100.82</v>
      </c>
    </row>
    <row r="8" spans="1:8" ht="15.75">
      <c r="A8" s="38" t="s">
        <v>7</v>
      </c>
      <c r="B8" s="37" t="s">
        <v>170</v>
      </c>
      <c r="C8" s="35">
        <f>('City of Jasper'!X17)</f>
        <v>0</v>
      </c>
      <c r="D8" s="41" t="s">
        <v>169</v>
      </c>
      <c r="E8" s="42" t="s">
        <v>138</v>
      </c>
      <c r="F8" s="31">
        <f>SUM('City of Jasper'!Y17)</f>
        <v>0</v>
      </c>
      <c r="G8" s="44" t="s">
        <v>139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 t="str">
        <f>('City of Jasper'!X7)</f>
        <v>Multi</v>
      </c>
      <c r="D9" s="30" t="s">
        <v>134</v>
      </c>
      <c r="E9" s="2" t="s">
        <v>140</v>
      </c>
      <c r="F9" s="31">
        <f>('City of Jasper'!Y7)</f>
        <v>410440</v>
      </c>
      <c r="G9" s="32" t="s">
        <v>122</v>
      </c>
      <c r="H9" s="33">
        <f>SUM('City of Jasper'!Z7)</f>
        <v>2967.44</v>
      </c>
    </row>
    <row r="10" spans="1:8" ht="15.75">
      <c r="A10" s="28" t="s">
        <v>7</v>
      </c>
      <c r="B10" s="29" t="s">
        <v>98</v>
      </c>
      <c r="C10" s="35" t="str">
        <f>('City of Jasper'!X13)</f>
        <v>6/22/22-7/20/22</v>
      </c>
      <c r="D10" s="30" t="s">
        <v>141</v>
      </c>
      <c r="E10" s="2" t="s">
        <v>138</v>
      </c>
      <c r="F10" s="31">
        <f>('City of Jasper'!Y13)</f>
        <v>29</v>
      </c>
      <c r="G10" s="32" t="s">
        <v>139</v>
      </c>
      <c r="H10" s="33">
        <f>SUM('City of Jasper'!Z13)</f>
        <v>18.18</v>
      </c>
    </row>
    <row r="11" spans="1:8" ht="15.75">
      <c r="A11" s="28" t="s">
        <v>7</v>
      </c>
      <c r="B11" s="29" t="s">
        <v>94</v>
      </c>
      <c r="C11" s="35" t="str">
        <f>('City of Jasper'!X12)</f>
        <v>6/22/22-7/20/22</v>
      </c>
      <c r="D11" s="30" t="s">
        <v>142</v>
      </c>
      <c r="E11" s="2" t="s">
        <v>138</v>
      </c>
      <c r="F11" s="31">
        <f>('City of Jasper'!Y12)</f>
        <v>1417</v>
      </c>
      <c r="G11" s="32" t="s">
        <v>139</v>
      </c>
      <c r="H11" s="33">
        <f>SUM('City of Jasper'!Z12)</f>
        <v>218.34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>
        <f>('City of Jasper'!Y4)</f>
        <v>370</v>
      </c>
      <c r="G12" s="32" t="s">
        <v>122</v>
      </c>
      <c r="H12" s="33">
        <f>SUM('City of Jasper'!Z4)</f>
        <v>95.95</v>
      </c>
    </row>
    <row r="13" spans="1:8" ht="15.75">
      <c r="A13" s="28" t="s">
        <v>7</v>
      </c>
      <c r="B13" s="29" t="s">
        <v>71</v>
      </c>
      <c r="C13" s="35" t="str">
        <f>('City of Jasper'!X4)</f>
        <v>6/16/22-7/15/22</v>
      </c>
      <c r="D13" s="30" t="s">
        <v>144</v>
      </c>
      <c r="E13" s="2" t="s">
        <v>140</v>
      </c>
      <c r="F13" s="31">
        <f>('City of Jasper'!Y5)</f>
        <v>29230</v>
      </c>
      <c r="G13" s="32" t="s">
        <v>122</v>
      </c>
      <c r="H13" s="33">
        <f>SUM('City of Jasper'!Z5)</f>
        <v>124.28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145</v>
      </c>
      <c r="E14" s="2" t="s">
        <v>138</v>
      </c>
      <c r="F14" s="31">
        <f>('City of Jasper'!Y6)</f>
        <v>0</v>
      </c>
      <c r="G14" s="32" t="s">
        <v>139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 t="str">
        <f>('City of Jasper'!X8)</f>
        <v>6/22/22-7/21/22</v>
      </c>
      <c r="D15" s="30" t="s">
        <v>134</v>
      </c>
      <c r="E15" s="2" t="s">
        <v>138</v>
      </c>
      <c r="F15" s="31">
        <f>('City of Jasper'!Y8)</f>
        <v>77520</v>
      </c>
      <c r="G15" s="32" t="s">
        <v>139</v>
      </c>
      <c r="H15" s="33">
        <f>SUM('City of Jasper'!Z8)</f>
        <v>6967.59</v>
      </c>
    </row>
    <row r="16" spans="1:8" ht="15.75">
      <c r="A16" s="28" t="s">
        <v>7</v>
      </c>
      <c r="B16" s="29" t="s">
        <v>77</v>
      </c>
      <c r="C16" s="35" t="str">
        <f>('City of Jasper'!X11)</f>
        <v>6/22/22-7/20/22</v>
      </c>
      <c r="D16" s="30" t="s">
        <v>146</v>
      </c>
      <c r="E16" s="2" t="s">
        <v>138</v>
      </c>
      <c r="F16" s="31">
        <f>('City of Jasper'!Y11)</f>
        <v>38500</v>
      </c>
      <c r="G16" s="32" t="s">
        <v>139</v>
      </c>
      <c r="H16" s="33">
        <f>SUM('City of Jasper'!Z11)</f>
        <v>4334.1</v>
      </c>
    </row>
    <row r="17" spans="1:8" ht="15.75">
      <c r="A17" s="38" t="s">
        <v>7</v>
      </c>
      <c r="B17" s="49" t="s">
        <v>105</v>
      </c>
      <c r="C17" s="35" t="str">
        <f>('City of Jasper'!X15)</f>
        <v>6/22/22-7/20/22</v>
      </c>
      <c r="D17" s="41" t="s">
        <v>167</v>
      </c>
      <c r="E17" s="42" t="s">
        <v>138</v>
      </c>
      <c r="F17" s="31">
        <f>('City of Jasper'!Y15)</f>
        <v>5072</v>
      </c>
      <c r="G17" s="44" t="s">
        <v>139</v>
      </c>
      <c r="H17" s="33">
        <f>SUM('City of Jasper'!Z15)</f>
        <v>286.55</v>
      </c>
    </row>
    <row r="18" spans="1:8" ht="15.75">
      <c r="A18" s="28" t="s">
        <v>7</v>
      </c>
      <c r="B18" s="48" t="s">
        <v>76</v>
      </c>
      <c r="C18" s="35" t="str">
        <f>('City of Jasper'!X12)</f>
        <v>6/22/22-7/20/22</v>
      </c>
      <c r="D18" s="30" t="s">
        <v>147</v>
      </c>
      <c r="E18" s="2" t="s">
        <v>140</v>
      </c>
      <c r="F18" s="31">
        <f>('City of Jasper'!Y12)</f>
        <v>1417</v>
      </c>
      <c r="G18" s="32" t="s">
        <v>122</v>
      </c>
      <c r="H18" s="33">
        <f>SUM('City of Jasper'!Z12)</f>
        <v>218.34</v>
      </c>
    </row>
    <row r="19" spans="1:8" ht="15.75">
      <c r="A19" s="28" t="s">
        <v>7</v>
      </c>
      <c r="B19" s="29" t="s">
        <v>75</v>
      </c>
      <c r="C19" s="35" t="str">
        <f>('City of Jasper'!X13)</f>
        <v>6/22/22-7/20/22</v>
      </c>
      <c r="D19" s="30" t="s">
        <v>147</v>
      </c>
      <c r="E19" s="2" t="s">
        <v>138</v>
      </c>
      <c r="F19" s="31">
        <f>('City of Jasper'!Y13)</f>
        <v>29</v>
      </c>
      <c r="G19" s="32" t="s">
        <v>139</v>
      </c>
      <c r="H19" s="33">
        <f>SUM('City of Jasper'!Z13)</f>
        <v>18.18</v>
      </c>
    </row>
    <row r="20" spans="1:8" ht="15.75">
      <c r="A20" s="28" t="s">
        <v>32</v>
      </c>
      <c r="B20" s="29" t="s">
        <v>104</v>
      </c>
      <c r="C20" s="35">
        <f>('Misc Electric'!X6)</f>
        <v>0</v>
      </c>
      <c r="D20" s="30" t="s">
        <v>148</v>
      </c>
      <c r="E20" s="2" t="s">
        <v>138</v>
      </c>
      <c r="F20" s="31">
        <f>('Misc Electric'!Y6)</f>
        <v>0</v>
      </c>
      <c r="G20" s="32" t="s">
        <v>139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44757</v>
      </c>
      <c r="D21" s="30" t="s">
        <v>149</v>
      </c>
      <c r="E21" s="2" t="s">
        <v>138</v>
      </c>
      <c r="F21" s="31">
        <f>('Misc Electric'!Y5)</f>
        <v>2865</v>
      </c>
      <c r="G21" s="32" t="s">
        <v>139</v>
      </c>
      <c r="H21" s="33">
        <f>SUM('Misc Electric'!Z5)</f>
        <v>397.95</v>
      </c>
    </row>
    <row r="22" spans="1:8" s="39" customFormat="1" ht="15.75">
      <c r="A22" s="38" t="s">
        <v>32</v>
      </c>
      <c r="B22" s="37" t="s">
        <v>91</v>
      </c>
      <c r="C22" s="40">
        <f>('Misc Electric'!X17)</f>
        <v>44755</v>
      </c>
      <c r="D22" s="41" t="s">
        <v>149</v>
      </c>
      <c r="E22" s="42" t="s">
        <v>140</v>
      </c>
      <c r="F22" s="43">
        <f>('Misc Electric'!Y17)</f>
        <v>110</v>
      </c>
      <c r="G22" s="44" t="s">
        <v>122</v>
      </c>
      <c r="H22" s="51">
        <f>SUM('Misc Electric'!Z17)</f>
        <v>99.05</v>
      </c>
    </row>
    <row r="23" spans="1:8" ht="15.75">
      <c r="A23" s="28" t="s">
        <v>150</v>
      </c>
      <c r="B23" s="29">
        <v>33482103</v>
      </c>
      <c r="C23" s="35">
        <f>('Misc Electric'!X9)</f>
        <v>0</v>
      </c>
      <c r="D23" s="30" t="s">
        <v>57</v>
      </c>
      <c r="E23" s="2" t="s">
        <v>138</v>
      </c>
      <c r="F23" s="31">
        <f>('Misc Electric'!Y9)</f>
        <v>0</v>
      </c>
      <c r="G23" s="32" t="s">
        <v>139</v>
      </c>
      <c r="H23" s="33">
        <f>SUM('Misc Electric'!Z9)</f>
        <v>0</v>
      </c>
    </row>
    <row r="24" spans="1:8" ht="15.75">
      <c r="A24" s="28" t="s">
        <v>150</v>
      </c>
      <c r="B24" s="29">
        <v>33483901</v>
      </c>
      <c r="C24" s="35" t="str">
        <f>('Misc Electric'!X10)</f>
        <v>6/20/22-7/20/22</v>
      </c>
      <c r="D24" s="30" t="s">
        <v>151</v>
      </c>
      <c r="E24" s="2" t="s">
        <v>138</v>
      </c>
      <c r="F24" s="31">
        <f>('Misc Electric'!Y10)</f>
        <v>0</v>
      </c>
      <c r="G24" s="32" t="s">
        <v>139</v>
      </c>
      <c r="H24" s="33">
        <f>SUM('Misc Electric'!Z10)</f>
        <v>21.55</v>
      </c>
    </row>
    <row r="25" spans="1:8" ht="15.75">
      <c r="A25" s="28" t="str">
        <f>'JASPER-NEWTON'!A1:D1</f>
        <v>JNEC 2021 Payments</v>
      </c>
      <c r="B25" s="29" t="s">
        <v>185</v>
      </c>
      <c r="C25" s="98" t="str">
        <f>'JASPER-NEWTON'!X24</f>
        <v>6/20-22-7/13/22</v>
      </c>
      <c r="D25" s="30" t="str">
        <f>'JASPER-NEWTON'!B24</f>
        <v>jas airport runway lights</v>
      </c>
      <c r="E25" s="2" t="s">
        <v>138</v>
      </c>
      <c r="F25" s="31">
        <f>'JASPER-NEWTON'!Y24</f>
        <v>3133</v>
      </c>
      <c r="G25" s="32" t="s">
        <v>139</v>
      </c>
      <c r="H25" s="33">
        <f>'JASPER-NEWTON'!Z24</f>
        <v>407.97</v>
      </c>
    </row>
    <row r="26" spans="1:8" ht="15.75">
      <c r="A26" s="28" t="s">
        <v>152</v>
      </c>
      <c r="B26" s="29">
        <v>576</v>
      </c>
      <c r="C26" s="35" t="str">
        <f>('Misc Electric'!X19)</f>
        <v>6/27/22-7/25/22</v>
      </c>
      <c r="D26" s="30" t="s">
        <v>153</v>
      </c>
      <c r="E26" s="2" t="s">
        <v>140</v>
      </c>
      <c r="F26" s="31">
        <f>('Misc Electric'!Y19)</f>
        <v>6000</v>
      </c>
      <c r="G26" s="32" t="s">
        <v>122</v>
      </c>
      <c r="H26" s="33">
        <f>SUM('Misc Electric'!Z19)</f>
        <v>69.25</v>
      </c>
    </row>
    <row r="27" spans="1:8" ht="15.75">
      <c r="A27" s="28" t="s">
        <v>152</v>
      </c>
      <c r="B27" s="29">
        <v>1098</v>
      </c>
      <c r="C27" s="35" t="str">
        <f>('Misc Electric'!X20)</f>
        <v>6/27/22-7/25/22</v>
      </c>
      <c r="D27" s="30" t="s">
        <v>154</v>
      </c>
      <c r="E27" s="2" t="s">
        <v>140</v>
      </c>
      <c r="F27" s="31">
        <f>('Misc Electric'!Y20)</f>
        <v>11300</v>
      </c>
      <c r="G27" s="32" t="s">
        <v>122</v>
      </c>
      <c r="H27" s="33">
        <f>SUM('Misc Electric'!Z20)</f>
        <v>108.64</v>
      </c>
    </row>
    <row r="28" spans="1:8" ht="15.75" hidden="1">
      <c r="A28" s="28" t="s">
        <v>155</v>
      </c>
      <c r="B28" s="29" t="s">
        <v>35</v>
      </c>
      <c r="C28" s="35" t="str">
        <f>('JASPER-NEWTON'!X5)</f>
        <v>disconnected</v>
      </c>
      <c r="D28" s="30" t="s">
        <v>143</v>
      </c>
      <c r="E28" s="2" t="s">
        <v>138</v>
      </c>
      <c r="F28" s="31">
        <f>('JASPER-NEWTON'!Y5)</f>
        <v>0</v>
      </c>
      <c r="G28" s="32" t="s">
        <v>139</v>
      </c>
      <c r="H28" s="33">
        <f>SUM('JASPER-NEWTON'!Z5)</f>
        <v>0</v>
      </c>
    </row>
    <row r="29" spans="1:8" ht="15.75">
      <c r="A29" s="28" t="s">
        <v>155</v>
      </c>
      <c r="B29" s="29" t="s">
        <v>36</v>
      </c>
      <c r="C29" s="35" t="e">
        <f>('JASPER-NEWTON'!#REF!)</f>
        <v>#REF!</v>
      </c>
      <c r="D29" s="30" t="s">
        <v>143</v>
      </c>
      <c r="E29" s="2" t="s">
        <v>138</v>
      </c>
      <c r="F29" s="31" t="e">
        <f>('JASPER-NEWTON'!#REF!)</f>
        <v>#REF!</v>
      </c>
      <c r="G29" s="32" t="s">
        <v>139</v>
      </c>
      <c r="H29" s="33" t="e">
        <f>SUM('JASPER-NEWTON'!#REF!)</f>
        <v>#REF!</v>
      </c>
    </row>
    <row r="30" spans="1:8" ht="15.75">
      <c r="A30" s="28" t="s">
        <v>155</v>
      </c>
      <c r="B30" s="29" t="s">
        <v>39</v>
      </c>
      <c r="C30" s="35" t="str">
        <f>('JASPER-NEWTON'!X6)</f>
        <v>6/15/22-7/14/22</v>
      </c>
      <c r="D30" s="30" t="s">
        <v>97</v>
      </c>
      <c r="E30" s="2" t="s">
        <v>138</v>
      </c>
      <c r="F30" s="31">
        <f>('JASPER-NEWTON'!Y6)</f>
        <v>60</v>
      </c>
      <c r="G30" s="32" t="s">
        <v>139</v>
      </c>
      <c r="H30" s="33">
        <f>SUM('JASPER-NEWTON'!Z6)</f>
        <v>41.87</v>
      </c>
    </row>
    <row r="31" spans="1:8" ht="15.75">
      <c r="A31" s="28" t="s">
        <v>155</v>
      </c>
      <c r="B31" s="29" t="s">
        <v>40</v>
      </c>
      <c r="C31" s="35" t="str">
        <f>('JASPER-NEWTON'!X8)</f>
        <v>6/15/22-7/14/22</v>
      </c>
      <c r="D31" s="30" t="s">
        <v>156</v>
      </c>
      <c r="E31" s="2" t="s">
        <v>138</v>
      </c>
      <c r="F31" s="31">
        <f>('JASPER-NEWTON'!Y8)</f>
        <v>2028</v>
      </c>
      <c r="G31" s="32" t="s">
        <v>139</v>
      </c>
      <c r="H31" s="33">
        <f>SUM('JASPER-NEWTON'!Z8)</f>
        <v>296.8</v>
      </c>
    </row>
    <row r="32" spans="1:8" ht="15.75">
      <c r="A32" s="28" t="s">
        <v>155</v>
      </c>
      <c r="B32" s="29" t="s">
        <v>48</v>
      </c>
      <c r="C32" s="35" t="str">
        <f>('JASPER-NEWTON'!X9)</f>
        <v>6/15/22-7/14/22</v>
      </c>
      <c r="D32" s="30" t="s">
        <v>96</v>
      </c>
      <c r="E32" s="2" t="s">
        <v>138</v>
      </c>
      <c r="F32" s="31">
        <f>('JASPER-NEWTON'!Y9)</f>
        <v>3889</v>
      </c>
      <c r="G32" s="32" t="s">
        <v>139</v>
      </c>
      <c r="H32" s="33">
        <f>SUM('JASPER-NEWTON'!Z9)</f>
        <v>522.14</v>
      </c>
    </row>
    <row r="33" spans="1:8" ht="15.75">
      <c r="A33" s="28" t="s">
        <v>155</v>
      </c>
      <c r="B33" s="29" t="s">
        <v>41</v>
      </c>
      <c r="C33" s="35" t="str">
        <f>('JASPER-NEWTON'!X10)</f>
        <v>6/15/22-7/14/22</v>
      </c>
      <c r="D33" s="30" t="s">
        <v>143</v>
      </c>
      <c r="E33" s="2" t="s">
        <v>138</v>
      </c>
      <c r="F33" s="31">
        <f>('JASPER-NEWTON'!Y10)</f>
        <v>2446</v>
      </c>
      <c r="G33" s="32" t="s">
        <v>139</v>
      </c>
      <c r="H33" s="33">
        <f>SUM('JASPER-NEWTON'!Z10)</f>
        <v>359.65</v>
      </c>
    </row>
    <row r="34" spans="1:8" ht="15.75">
      <c r="A34" s="28" t="s">
        <v>155</v>
      </c>
      <c r="B34" s="29" t="s">
        <v>9</v>
      </c>
      <c r="C34" s="35" t="e">
        <f>('JASPER-NEWTON'!#REF!)</f>
        <v>#REF!</v>
      </c>
      <c r="D34" s="30" t="s">
        <v>157</v>
      </c>
      <c r="E34" s="2" t="s">
        <v>138</v>
      </c>
      <c r="F34" s="31" t="e">
        <f>('JASPER-NEWTON'!#REF!)</f>
        <v>#REF!</v>
      </c>
      <c r="G34" s="32" t="s">
        <v>139</v>
      </c>
      <c r="H34" s="33" t="e">
        <f>SUM('JASPER-NEWTON'!#REF!)</f>
        <v>#REF!</v>
      </c>
    </row>
    <row r="35" spans="1:8" ht="15.75">
      <c r="A35" s="28" t="s">
        <v>155</v>
      </c>
      <c r="B35" s="29" t="s">
        <v>25</v>
      </c>
      <c r="C35" s="35" t="str">
        <f>('JASPER-NEWTON'!X12)</f>
        <v>5/31/22-6/29/22</v>
      </c>
      <c r="D35" s="30" t="s">
        <v>158</v>
      </c>
      <c r="E35" s="2" t="s">
        <v>138</v>
      </c>
      <c r="F35" s="31">
        <f>('JASPER-NEWTON'!Y12)</f>
        <v>1315</v>
      </c>
      <c r="G35" s="32" t="s">
        <v>139</v>
      </c>
      <c r="H35" s="33">
        <f>SUM('JASPER-NEWTON'!Z12)</f>
        <v>182.32</v>
      </c>
    </row>
    <row r="36" spans="1:8" ht="15.75">
      <c r="A36" s="28" t="s">
        <v>155</v>
      </c>
      <c r="B36" s="29" t="s">
        <v>23</v>
      </c>
      <c r="C36" s="35" t="str">
        <f>('JASPER-NEWTON'!X13)</f>
        <v>6/20/22-7/19/22</v>
      </c>
      <c r="D36" s="30" t="s">
        <v>158</v>
      </c>
      <c r="E36" s="2" t="s">
        <v>138</v>
      </c>
      <c r="F36" s="31">
        <f>('JASPER-NEWTON'!Y13)</f>
        <v>407</v>
      </c>
      <c r="G36" s="32" t="s">
        <v>139</v>
      </c>
      <c r="H36" s="33">
        <f>SUM('JASPER-NEWTON'!Z13)</f>
        <v>93.18</v>
      </c>
    </row>
    <row r="37" spans="1:8" ht="15.75">
      <c r="A37" s="28" t="s">
        <v>155</v>
      </c>
      <c r="B37" s="29" t="s">
        <v>42</v>
      </c>
      <c r="C37" s="35" t="str">
        <f>('JASPER-NEWTON'!X14)</f>
        <v>6/15/22-7/14/22</v>
      </c>
      <c r="D37" s="30" t="s">
        <v>143</v>
      </c>
      <c r="E37" s="2" t="s">
        <v>138</v>
      </c>
      <c r="F37" s="31">
        <f>('JASPER-NEWTON'!Y14)</f>
        <v>90</v>
      </c>
      <c r="G37" s="32" t="s">
        <v>139</v>
      </c>
      <c r="H37" s="33">
        <f>SUM('JASPER-NEWTON'!Z14)</f>
        <v>33.09</v>
      </c>
    </row>
    <row r="38" spans="1:8" ht="15.75">
      <c r="A38" s="28" t="s">
        <v>155</v>
      </c>
      <c r="B38" s="29" t="s">
        <v>16</v>
      </c>
      <c r="C38" s="35" t="str">
        <f>('JASPER-NEWTON'!X15)</f>
        <v>5/31/22-6/30/22</v>
      </c>
      <c r="D38" s="30" t="s">
        <v>159</v>
      </c>
      <c r="E38" s="2" t="s">
        <v>138</v>
      </c>
      <c r="F38" s="31">
        <f>('JASPER-NEWTON'!Y15)</f>
        <v>1</v>
      </c>
      <c r="G38" s="32" t="s">
        <v>139</v>
      </c>
      <c r="H38" s="33">
        <f>SUM('JASPER-NEWTON'!Z15)</f>
        <v>22.12</v>
      </c>
    </row>
    <row r="39" spans="1:8" ht="15.75">
      <c r="A39" s="28" t="s">
        <v>155</v>
      </c>
      <c r="B39" s="29" t="s">
        <v>45</v>
      </c>
      <c r="C39" s="35" t="str">
        <f>('JASPER-NEWTON'!X16)</f>
        <v>6/115/22-7/14/22</v>
      </c>
      <c r="D39" s="30" t="s">
        <v>144</v>
      </c>
      <c r="E39" s="2" t="s">
        <v>138</v>
      </c>
      <c r="F39" s="31">
        <f>('JASPER-NEWTON'!Y16)</f>
        <v>2969</v>
      </c>
      <c r="G39" s="32" t="s">
        <v>139</v>
      </c>
      <c r="H39" s="33">
        <f>SUM('JASPER-NEWTON'!Z16)</f>
        <v>399.13</v>
      </c>
    </row>
    <row r="40" spans="1:8" ht="15.75">
      <c r="A40" s="28" t="s">
        <v>155</v>
      </c>
      <c r="B40" s="29" t="s">
        <v>13</v>
      </c>
      <c r="C40" s="35" t="str">
        <f>('JASPER-NEWTON'!X17)</f>
        <v>5/31/22-6/30/22</v>
      </c>
      <c r="D40" s="30" t="s">
        <v>156</v>
      </c>
      <c r="E40" s="2" t="s">
        <v>138</v>
      </c>
      <c r="F40" s="31">
        <f>('JASPER-NEWTON'!Y17)</f>
        <v>1414</v>
      </c>
      <c r="G40" s="32" t="s">
        <v>139</v>
      </c>
      <c r="H40" s="33">
        <f>SUM('JASPER-NEWTON'!Z17)</f>
        <v>194.38</v>
      </c>
    </row>
    <row r="41" spans="1:8" ht="15.75">
      <c r="A41" s="28" t="s">
        <v>155</v>
      </c>
      <c r="B41" s="29" t="s">
        <v>19</v>
      </c>
      <c r="C41" s="35" t="str">
        <f>('JASPER-NEWTON'!X18)</f>
        <v>5/31/22-6/30/22</v>
      </c>
      <c r="D41" s="30" t="s">
        <v>154</v>
      </c>
      <c r="E41" s="2" t="s">
        <v>138</v>
      </c>
      <c r="F41" s="31">
        <f>('JASPER-NEWTON'!Y18)</f>
        <v>9000</v>
      </c>
      <c r="G41" s="32" t="s">
        <v>139</v>
      </c>
      <c r="H41" s="33">
        <f>SUM('JASPER-NEWTON'!Z18)</f>
        <v>1119.21</v>
      </c>
    </row>
    <row r="42" spans="1:8" ht="15.75">
      <c r="A42" s="28" t="s">
        <v>155</v>
      </c>
      <c r="B42" s="29" t="s">
        <v>46</v>
      </c>
      <c r="C42" s="35" t="str">
        <f>('JASPER-NEWTON'!X19)</f>
        <v>6/15/22-7/14/22</v>
      </c>
      <c r="D42" s="30" t="s">
        <v>97</v>
      </c>
      <c r="E42" s="2" t="s">
        <v>138</v>
      </c>
      <c r="F42" s="31">
        <f>('JASPER-NEWTON'!Y19)</f>
        <v>1026</v>
      </c>
      <c r="G42" s="32" t="s">
        <v>139</v>
      </c>
      <c r="H42" s="33">
        <f>SUM('JASPER-NEWTON'!Z19)</f>
        <v>148.4</v>
      </c>
    </row>
    <row r="43" spans="1:8" ht="15.75">
      <c r="A43" s="28" t="s">
        <v>155</v>
      </c>
      <c r="B43" s="29" t="s">
        <v>47</v>
      </c>
      <c r="C43" s="35" t="str">
        <f>('JASPER-NEWTON'!X20)</f>
        <v>6/14/22-7/14/22</v>
      </c>
      <c r="D43" s="2" t="s">
        <v>97</v>
      </c>
      <c r="E43" s="2" t="s">
        <v>138</v>
      </c>
      <c r="F43" s="31">
        <f>('JASPER-NEWTON'!Y20)</f>
        <v>188</v>
      </c>
      <c r="G43" s="32" t="s">
        <v>139</v>
      </c>
      <c r="H43" s="33">
        <f>SUM('JASPER-NEWTON'!Z20)</f>
        <v>56.52</v>
      </c>
    </row>
    <row r="44" spans="1:8" ht="15.75">
      <c r="A44" s="28" t="s">
        <v>155</v>
      </c>
      <c r="B44" s="29" t="s">
        <v>66</v>
      </c>
      <c r="C44" s="35" t="str">
        <f>('JASPER-NEWTON'!X21)</f>
        <v>5/31/22-6/30/22</v>
      </c>
      <c r="D44" s="2" t="s">
        <v>159</v>
      </c>
      <c r="E44" s="2" t="s">
        <v>138</v>
      </c>
      <c r="F44" s="31">
        <f>('JASPER-NEWTON'!Y21)</f>
        <v>286</v>
      </c>
      <c r="G44" s="32" t="s">
        <v>139</v>
      </c>
      <c r="H44" s="33">
        <f>SUM('JASPER-NEWTON'!Z21)</f>
        <v>56.87</v>
      </c>
    </row>
    <row r="45" spans="1:8" ht="15.75">
      <c r="A45" s="28" t="s">
        <v>155</v>
      </c>
      <c r="B45" s="29" t="s">
        <v>80</v>
      </c>
      <c r="C45" s="35" t="str">
        <f>('JASPER-NEWTON'!X22)</f>
        <v>5/31/22-6/30/22</v>
      </c>
      <c r="D45" s="2" t="s">
        <v>96</v>
      </c>
      <c r="E45" s="2" t="s">
        <v>138</v>
      </c>
      <c r="F45" s="31">
        <f>('JASPER-NEWTON'!Y22)</f>
        <v>850</v>
      </c>
      <c r="G45" s="32" t="s">
        <v>139</v>
      </c>
      <c r="H45" s="33">
        <f>SUM('JASPER-NEWTON'!Z22)</f>
        <v>125.63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tr">
        <f>('Misc Electric'!X7)</f>
        <v>6/13/22-7/13/22</v>
      </c>
      <c r="D47" s="2" t="s">
        <v>163</v>
      </c>
      <c r="E47" s="30" t="s">
        <v>138</v>
      </c>
      <c r="F47" s="31">
        <f>('Misc Electric'!Y7)</f>
        <v>0</v>
      </c>
      <c r="G47" s="32" t="s">
        <v>139</v>
      </c>
      <c r="H47" s="34">
        <f>SUM('Misc Electric'!Z7)</f>
        <v>20.5</v>
      </c>
    </row>
    <row r="48" spans="1:8" ht="15.75">
      <c r="A48" s="28" t="s">
        <v>164</v>
      </c>
      <c r="B48" s="29">
        <v>97</v>
      </c>
      <c r="C48" s="35">
        <f>('Misc Electric'!X23)</f>
        <v>0</v>
      </c>
      <c r="D48" s="2" t="s">
        <v>165</v>
      </c>
      <c r="E48" s="30" t="s">
        <v>140</v>
      </c>
      <c r="F48" s="31">
        <f>('Misc Electric'!Y23)</f>
        <v>0</v>
      </c>
      <c r="G48" s="32" t="s">
        <v>122</v>
      </c>
      <c r="H48" s="34">
        <f>SUM('Misc Electric'!Z23)</f>
        <v>0</v>
      </c>
    </row>
    <row r="49" spans="1:8" ht="15.75">
      <c r="A49" s="28" t="s">
        <v>164</v>
      </c>
      <c r="B49" s="29">
        <v>1431</v>
      </c>
      <c r="C49" s="35" t="str">
        <f>('Misc Electric'!X24)</f>
        <v>6/22/22-7/20/22</v>
      </c>
      <c r="D49" s="2" t="s">
        <v>166</v>
      </c>
      <c r="E49" s="30" t="s">
        <v>140</v>
      </c>
      <c r="F49" s="31">
        <f>('Misc Electric'!Y24)</f>
        <v>114</v>
      </c>
      <c r="G49" s="32" t="s">
        <v>122</v>
      </c>
      <c r="H49" s="34">
        <f>SUM('Misc Electric'!Z24)</f>
        <v>43.17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210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Electric'!AA11)</f>
        <v>7/25/22-8/19/22</v>
      </c>
      <c r="D3" s="30" t="s">
        <v>131</v>
      </c>
      <c r="E3" s="2" t="s">
        <v>132</v>
      </c>
      <c r="F3" s="31">
        <f>('Misc Electric'!AB11)</f>
        <v>30</v>
      </c>
      <c r="G3" s="32" t="s">
        <v>121</v>
      </c>
      <c r="H3" s="33">
        <f>SUM('Misc Electric'!AC11)</f>
        <v>67.34</v>
      </c>
    </row>
    <row r="4" spans="1:8" ht="15.75">
      <c r="A4" s="28" t="s">
        <v>130</v>
      </c>
      <c r="B4" s="29" t="s">
        <v>133</v>
      </c>
      <c r="C4" s="35" t="str">
        <f>('Misc Electric'!AA12)</f>
        <v>7/8/22-8/5/22</v>
      </c>
      <c r="D4" s="30" t="s">
        <v>134</v>
      </c>
      <c r="E4" s="2" t="s">
        <v>132</v>
      </c>
      <c r="F4" s="31">
        <f>('Misc Electric'!AB12)</f>
        <v>852</v>
      </c>
      <c r="G4" s="32" t="s">
        <v>121</v>
      </c>
      <c r="H4" s="33">
        <f>SUM('Misc Electric'!AC12)</f>
        <v>695.34</v>
      </c>
    </row>
    <row r="5" spans="1:8" ht="15.75">
      <c r="A5" s="28" t="s">
        <v>130</v>
      </c>
      <c r="B5" s="29" t="s">
        <v>135</v>
      </c>
      <c r="C5" s="35" t="str">
        <f>('Misc Electric'!AA13)</f>
        <v>7/25/22-8/19/22</v>
      </c>
      <c r="D5" s="30" t="s">
        <v>136</v>
      </c>
      <c r="E5" s="2" t="s">
        <v>132</v>
      </c>
      <c r="F5" s="31">
        <f>('Misc Electric'!AB13)</f>
        <v>0</v>
      </c>
      <c r="G5" s="32" t="s">
        <v>121</v>
      </c>
      <c r="H5" s="33">
        <f>SUM('Misc Electric'!AC13)</f>
        <v>44.2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 t="str">
        <f>('City of Jasper'!AA14)</f>
        <v>7/20/22-8/22/22</v>
      </c>
      <c r="D7" s="30" t="s">
        <v>137</v>
      </c>
      <c r="E7" s="2" t="s">
        <v>138</v>
      </c>
      <c r="F7" s="31">
        <f>('City of Jasper'!AB14)</f>
        <v>121</v>
      </c>
      <c r="G7" s="32" t="s">
        <v>139</v>
      </c>
      <c r="H7" s="33">
        <f>SUM('City of Jasper'!AC14)</f>
        <v>102.83</v>
      </c>
    </row>
    <row r="8" spans="1:8" ht="15.75">
      <c r="A8" s="38" t="s">
        <v>7</v>
      </c>
      <c r="B8" s="37" t="s">
        <v>170</v>
      </c>
      <c r="C8" s="35">
        <f>('City of Jasper'!AA17)</f>
        <v>0</v>
      </c>
      <c r="D8" s="41" t="s">
        <v>169</v>
      </c>
      <c r="E8" s="42" t="s">
        <v>138</v>
      </c>
      <c r="F8" s="31">
        <f>SUM('City of Jasper'!AB17)</f>
        <v>0</v>
      </c>
      <c r="G8" s="44" t="s">
        <v>139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134</v>
      </c>
      <c r="E9" s="2" t="s">
        <v>140</v>
      </c>
      <c r="F9" s="31">
        <f>('City of Jasper'!AB7)</f>
        <v>0</v>
      </c>
      <c r="G9" s="32" t="s">
        <v>122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 t="str">
        <f>('City of Jasper'!AA13)</f>
        <v>7/20/22-8/22/22</v>
      </c>
      <c r="D10" s="30" t="s">
        <v>141</v>
      </c>
      <c r="E10" s="2" t="s">
        <v>138</v>
      </c>
      <c r="F10" s="31">
        <f>('City of Jasper'!AB13)</f>
        <v>154</v>
      </c>
      <c r="G10" s="32" t="s">
        <v>139</v>
      </c>
      <c r="H10" s="33">
        <f>SUM('City of Jasper'!AC13)</f>
        <v>31.78</v>
      </c>
    </row>
    <row r="11" spans="1:8" ht="15.75">
      <c r="A11" s="28" t="s">
        <v>7</v>
      </c>
      <c r="B11" s="29" t="s">
        <v>94</v>
      </c>
      <c r="C11" s="35" t="str">
        <f>('City of Jasper'!AA12)</f>
        <v>7/20/22-8/22/22</v>
      </c>
      <c r="D11" s="30" t="s">
        <v>142</v>
      </c>
      <c r="E11" s="2" t="s">
        <v>138</v>
      </c>
      <c r="F11" s="31">
        <f>('City of Jasper'!AB12)</f>
        <v>1470</v>
      </c>
      <c r="G11" s="32" t="s">
        <v>139</v>
      </c>
      <c r="H11" s="33">
        <f>SUM('City of Jasper'!AC12)</f>
        <v>226.57</v>
      </c>
    </row>
    <row r="12" spans="1:8" ht="15.75">
      <c r="A12" s="28" t="s">
        <v>7</v>
      </c>
      <c r="B12" s="29" t="s">
        <v>72</v>
      </c>
      <c r="C12" s="35" t="str">
        <f>('City of Jasper'!AA4)</f>
        <v>7/15/22-8/17/22</v>
      </c>
      <c r="D12" s="30" t="s">
        <v>143</v>
      </c>
      <c r="E12" s="2" t="s">
        <v>140</v>
      </c>
      <c r="F12" s="31">
        <f>('City of Jasper'!AB4)</f>
        <v>590</v>
      </c>
      <c r="G12" s="32" t="s">
        <v>122</v>
      </c>
      <c r="H12" s="33">
        <f>SUM('City of Jasper'!AC4)</f>
        <v>95.95</v>
      </c>
    </row>
    <row r="13" spans="1:8" ht="15.75">
      <c r="A13" s="28" t="s">
        <v>7</v>
      </c>
      <c r="B13" s="29" t="s">
        <v>71</v>
      </c>
      <c r="C13" s="35" t="str">
        <f>('City of Jasper'!AA5)</f>
        <v>7/15/22-8/17/22</v>
      </c>
      <c r="D13" s="30" t="s">
        <v>144</v>
      </c>
      <c r="E13" s="2" t="s">
        <v>140</v>
      </c>
      <c r="F13" s="31">
        <f>('City of Jasper'!AB5)</f>
        <v>7920</v>
      </c>
      <c r="G13" s="32" t="s">
        <v>122</v>
      </c>
      <c r="H13" s="33">
        <f>SUM('City of Jasper'!AC5)</f>
        <v>59.5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145</v>
      </c>
      <c r="E14" s="2" t="s">
        <v>138</v>
      </c>
      <c r="F14" s="31">
        <f>('City of Jasper'!AB6)</f>
        <v>0</v>
      </c>
      <c r="G14" s="32" t="s">
        <v>139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 t="str">
        <f>('City of Jasper'!AA8)</f>
        <v>7/21/22-8/23/22</v>
      </c>
      <c r="D15" s="30" t="s">
        <v>134</v>
      </c>
      <c r="E15" s="2" t="s">
        <v>138</v>
      </c>
      <c r="F15" s="31">
        <f>('City of Jasper'!AB8)</f>
        <v>84000</v>
      </c>
      <c r="G15" s="32" t="s">
        <v>139</v>
      </c>
      <c r="H15" s="33">
        <f>SUM('City of Jasper'!AC8)</f>
        <v>7467</v>
      </c>
    </row>
    <row r="16" spans="1:8" ht="15.75">
      <c r="A16" s="28" t="s">
        <v>7</v>
      </c>
      <c r="B16" s="29" t="s">
        <v>77</v>
      </c>
      <c r="C16" s="35" t="str">
        <f>('City of Jasper'!AA11)</f>
        <v>7/20/22-8/22/22</v>
      </c>
      <c r="D16" s="30" t="s">
        <v>146</v>
      </c>
      <c r="E16" s="2" t="s">
        <v>138</v>
      </c>
      <c r="F16" s="31">
        <f>('City of Jasper'!AB11)</f>
        <v>44600</v>
      </c>
      <c r="G16" s="32" t="s">
        <v>139</v>
      </c>
      <c r="H16" s="33">
        <f>SUM('City of Jasper'!AC11)</f>
        <v>4814.65</v>
      </c>
    </row>
    <row r="17" spans="1:8" ht="15.75">
      <c r="A17" s="38" t="s">
        <v>7</v>
      </c>
      <c r="B17" s="49" t="s">
        <v>105</v>
      </c>
      <c r="C17" s="35" t="str">
        <f>('City of Jasper'!AA15)</f>
        <v>7/20/22-8/22/22</v>
      </c>
      <c r="D17" s="41" t="s">
        <v>167</v>
      </c>
      <c r="E17" s="42" t="s">
        <v>138</v>
      </c>
      <c r="F17" s="31">
        <f>('City of Jasper'!AB15)</f>
        <v>5116</v>
      </c>
      <c r="G17" s="44" t="s">
        <v>139</v>
      </c>
      <c r="H17" s="33">
        <f>SUM('City of Jasper'!AC15)</f>
        <v>303.58</v>
      </c>
    </row>
    <row r="18" spans="1:8" ht="15.75">
      <c r="A18" s="28" t="s">
        <v>7</v>
      </c>
      <c r="B18" s="48" t="s">
        <v>76</v>
      </c>
      <c r="C18" s="35" t="str">
        <f>('City of Jasper'!AA12)</f>
        <v>7/20/22-8/22/22</v>
      </c>
      <c r="D18" s="30" t="s">
        <v>147</v>
      </c>
      <c r="E18" s="2" t="s">
        <v>140</v>
      </c>
      <c r="F18" s="31">
        <f>('City of Jasper'!AB12)</f>
        <v>1470</v>
      </c>
      <c r="G18" s="32" t="s">
        <v>122</v>
      </c>
      <c r="H18" s="33">
        <f>SUM('City of Jasper'!AC12)</f>
        <v>226.57</v>
      </c>
    </row>
    <row r="19" spans="1:8" ht="15.75">
      <c r="A19" s="28" t="s">
        <v>7</v>
      </c>
      <c r="B19" s="29" t="s">
        <v>75</v>
      </c>
      <c r="C19" s="35" t="str">
        <f>('City of Jasper'!AA13)</f>
        <v>7/20/22-8/22/22</v>
      </c>
      <c r="D19" s="30" t="s">
        <v>147</v>
      </c>
      <c r="E19" s="2" t="s">
        <v>138</v>
      </c>
      <c r="F19" s="31">
        <f>('City of Jasper'!AB13)</f>
        <v>154</v>
      </c>
      <c r="G19" s="32" t="s">
        <v>139</v>
      </c>
      <c r="H19" s="33">
        <f>SUM('City of Jasper'!AC13)</f>
        <v>31.78</v>
      </c>
    </row>
    <row r="20" spans="1:8" ht="15.75">
      <c r="A20" s="28" t="s">
        <v>7</v>
      </c>
      <c r="B20" s="29" t="s">
        <v>172</v>
      </c>
      <c r="C20" s="35">
        <f>'City of Jasper'!AA16</f>
        <v>0</v>
      </c>
      <c r="D20" s="30" t="s">
        <v>171</v>
      </c>
      <c r="E20" s="2" t="s">
        <v>138</v>
      </c>
      <c r="F20" s="31">
        <f>SUM('City of Jasper'!AB16)</f>
        <v>0</v>
      </c>
      <c r="G20" s="32" t="s">
        <v>139</v>
      </c>
      <c r="H20" s="33">
        <f>SUM('City of Jasper'!AC16)</f>
        <v>0</v>
      </c>
    </row>
    <row r="21" spans="1:8" ht="15.75">
      <c r="A21" s="28" t="s">
        <v>32</v>
      </c>
      <c r="B21" s="29" t="s">
        <v>104</v>
      </c>
      <c r="C21" s="35">
        <f>('Misc Electric'!AA6)</f>
        <v>0</v>
      </c>
      <c r="D21" s="30" t="s">
        <v>148</v>
      </c>
      <c r="E21" s="2" t="s">
        <v>138</v>
      </c>
      <c r="F21" s="31">
        <f>('Misc Electric'!AB6)</f>
        <v>0</v>
      </c>
      <c r="G21" s="32" t="s">
        <v>139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44788</v>
      </c>
      <c r="D22" s="30" t="s">
        <v>149</v>
      </c>
      <c r="E22" s="2" t="s">
        <v>138</v>
      </c>
      <c r="F22" s="31">
        <f>('Misc Electric'!AB5)</f>
        <v>2878</v>
      </c>
      <c r="G22" s="32" t="s">
        <v>139</v>
      </c>
      <c r="H22" s="33">
        <f>SUM('Misc Electric'!AC5)</f>
        <v>399.5</v>
      </c>
    </row>
    <row r="23" spans="1:8" s="39" customFormat="1" ht="15.75">
      <c r="A23" s="38" t="s">
        <v>32</v>
      </c>
      <c r="B23" s="37" t="s">
        <v>91</v>
      </c>
      <c r="C23" s="40">
        <f>('Misc Electric'!AA17)</f>
        <v>44785</v>
      </c>
      <c r="D23" s="41" t="s">
        <v>149</v>
      </c>
      <c r="E23" s="42" t="s">
        <v>140</v>
      </c>
      <c r="F23" s="43">
        <f>('Misc Electric'!AB17)</f>
        <v>113</v>
      </c>
      <c r="G23" s="44" t="s">
        <v>122</v>
      </c>
      <c r="H23" s="51">
        <f>SUM('Misc Electric'!AC17)</f>
        <v>100.17</v>
      </c>
    </row>
    <row r="24" spans="1:8" ht="15.75">
      <c r="A24" s="28" t="s">
        <v>150</v>
      </c>
      <c r="B24" s="29">
        <v>33482103</v>
      </c>
      <c r="C24" s="35">
        <f>('Misc Electric'!AA9)</f>
        <v>0</v>
      </c>
      <c r="D24" s="30" t="s">
        <v>57</v>
      </c>
      <c r="E24" s="2" t="s">
        <v>138</v>
      </c>
      <c r="F24" s="31">
        <f>('Misc Electric'!AB9)</f>
        <v>0</v>
      </c>
      <c r="G24" s="32" t="s">
        <v>139</v>
      </c>
      <c r="H24" s="33">
        <f>SUM('Misc Electric'!AC9)</f>
        <v>0</v>
      </c>
    </row>
    <row r="25" spans="1:8" ht="15.75">
      <c r="A25" s="28" t="s">
        <v>150</v>
      </c>
      <c r="B25" s="29">
        <v>33483901</v>
      </c>
      <c r="C25" s="35" t="str">
        <f>('Misc Electric'!AA10)</f>
        <v>7/20/22-8/20/22</v>
      </c>
      <c r="D25" s="30" t="s">
        <v>151</v>
      </c>
      <c r="E25" s="2" t="s">
        <v>138</v>
      </c>
      <c r="F25" s="31">
        <f>('Misc Electric'!AB10)</f>
        <v>0</v>
      </c>
      <c r="G25" s="32" t="s">
        <v>139</v>
      </c>
      <c r="H25" s="33">
        <f>SUM('Misc Electric'!AC10)</f>
        <v>21.55</v>
      </c>
    </row>
    <row r="26" spans="1:8" ht="15.75">
      <c r="A26" s="28" t="s">
        <v>152</v>
      </c>
      <c r="B26" s="29">
        <v>576</v>
      </c>
      <c r="C26" s="35" t="str">
        <f>('Misc Electric'!AA19)</f>
        <v>7/25/22-8/25/22</v>
      </c>
      <c r="D26" s="30" t="s">
        <v>153</v>
      </c>
      <c r="E26" s="2" t="s">
        <v>140</v>
      </c>
      <c r="F26" s="31">
        <f>('Misc Electric'!AB19)</f>
        <v>5800</v>
      </c>
      <c r="G26" s="32" t="s">
        <v>122</v>
      </c>
      <c r="H26" s="33">
        <f>SUM('Misc Electric'!AC19)</f>
        <v>69.95</v>
      </c>
    </row>
    <row r="27" spans="1:8" ht="15.75">
      <c r="A27" s="28" t="s">
        <v>152</v>
      </c>
      <c r="B27" s="29">
        <v>1098</v>
      </c>
      <c r="C27" s="35" t="str">
        <f>('Misc Electric'!AA20)</f>
        <v>7/25/22-8/25/22</v>
      </c>
      <c r="D27" s="30" t="s">
        <v>154</v>
      </c>
      <c r="E27" s="2" t="s">
        <v>140</v>
      </c>
      <c r="F27" s="31">
        <f>('Misc Electric'!AB20)</f>
        <v>2100</v>
      </c>
      <c r="G27" s="32" t="s">
        <v>122</v>
      </c>
      <c r="H27" s="33">
        <f>SUM('Misc Electric'!AC20)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('JASPER-NEWTON'!AA5)</f>
        <v>disconnected</v>
      </c>
      <c r="D28" s="30" t="s">
        <v>143</v>
      </c>
      <c r="E28" s="2" t="s">
        <v>138</v>
      </c>
      <c r="F28" s="31">
        <f>('JASPER-NEWTON'!AB5)</f>
        <v>0</v>
      </c>
      <c r="G28" s="32" t="s">
        <v>139</v>
      </c>
      <c r="H28" s="33">
        <f>SUM('JASPER-NEWTON'!AC5)</f>
        <v>0</v>
      </c>
    </row>
    <row r="29" spans="1:8" ht="15.75">
      <c r="A29" s="28" t="s">
        <v>155</v>
      </c>
      <c r="B29" s="29" t="s">
        <v>36</v>
      </c>
      <c r="C29" s="35" t="str">
        <f>('JASPER-NEWTON'!AA6)</f>
        <v>7/14/22-8/12/22</v>
      </c>
      <c r="D29" s="30" t="s">
        <v>143</v>
      </c>
      <c r="E29" s="2" t="s">
        <v>138</v>
      </c>
      <c r="F29" s="31">
        <f>('JASPER-NEWTON'!AB6)</f>
        <v>61</v>
      </c>
      <c r="G29" s="32" t="s">
        <v>139</v>
      </c>
      <c r="H29" s="33">
        <f>SUM('JASPER-NEWTON'!AC6)</f>
        <v>42.67</v>
      </c>
    </row>
    <row r="30" spans="1:8" ht="15.75">
      <c r="A30" s="28" t="s">
        <v>155</v>
      </c>
      <c r="B30" s="29" t="s">
        <v>39</v>
      </c>
      <c r="C30" s="35" t="str">
        <f>('JASPER-NEWTON'!AA7)</f>
        <v>7/14/22-8/12/22</v>
      </c>
      <c r="D30" s="30" t="s">
        <v>97</v>
      </c>
      <c r="E30" s="2" t="s">
        <v>138</v>
      </c>
      <c r="F30" s="31">
        <f>('JASPER-NEWTON'!AB7)</f>
        <v>3716</v>
      </c>
      <c r="G30" s="32" t="s">
        <v>139</v>
      </c>
      <c r="H30" s="33">
        <f>SUM('JASPER-NEWTON'!AC7)</f>
        <v>537.34</v>
      </c>
    </row>
    <row r="31" spans="1:8" ht="15.75">
      <c r="A31" s="28" t="s">
        <v>155</v>
      </c>
      <c r="B31" s="29" t="s">
        <v>40</v>
      </c>
      <c r="C31" s="35" t="str">
        <f>('JASPER-NEWTON'!AA8)</f>
        <v>7/14/22-8/12/22</v>
      </c>
      <c r="D31" s="30" t="s">
        <v>156</v>
      </c>
      <c r="E31" s="2" t="s">
        <v>138</v>
      </c>
      <c r="F31" s="31">
        <f>('JASPER-NEWTON'!AB8)</f>
        <v>2263</v>
      </c>
      <c r="G31" s="32" t="s">
        <v>139</v>
      </c>
      <c r="H31" s="33">
        <f>SUM('JASPER-NEWTON'!AC8)</f>
        <v>338.06</v>
      </c>
    </row>
    <row r="32" spans="1:8" ht="15.75">
      <c r="A32" s="28" t="s">
        <v>155</v>
      </c>
      <c r="B32" s="29" t="s">
        <v>48</v>
      </c>
      <c r="C32" s="35" t="str">
        <f>('JASPER-NEWTON'!AA9)</f>
        <v>7/14/22-8/12/22</v>
      </c>
      <c r="D32" s="30" t="s">
        <v>96</v>
      </c>
      <c r="E32" s="2" t="s">
        <v>138</v>
      </c>
      <c r="F32" s="31">
        <f>('JASPER-NEWTON'!AB9)</f>
        <v>3993</v>
      </c>
      <c r="G32" s="32" t="s">
        <v>139</v>
      </c>
      <c r="H32" s="33">
        <f>SUM('JASPER-NEWTON'!AC9)</f>
        <v>556.33</v>
      </c>
    </row>
    <row r="33" spans="1:8" ht="15.75">
      <c r="A33" s="28" t="s">
        <v>155</v>
      </c>
      <c r="B33" s="29" t="s">
        <v>41</v>
      </c>
      <c r="C33" s="35" t="str">
        <f>('JASPER-NEWTON'!AA10)</f>
        <v>7/14/22-8/12/22</v>
      </c>
      <c r="D33" s="30" t="s">
        <v>143</v>
      </c>
      <c r="E33" s="2" t="s">
        <v>138</v>
      </c>
      <c r="F33" s="31">
        <f>('JASPER-NEWTON'!AB10)</f>
        <v>2397</v>
      </c>
      <c r="G33" s="32" t="s">
        <v>139</v>
      </c>
      <c r="H33" s="33">
        <f>SUM('JASPER-NEWTON'!AC10)</f>
        <v>366.84</v>
      </c>
    </row>
    <row r="34" spans="1:8" ht="15.75">
      <c r="A34" s="28" t="s">
        <v>155</v>
      </c>
      <c r="B34" s="29" t="s">
        <v>9</v>
      </c>
      <c r="C34" s="35" t="str">
        <f>('JASPER-NEWTON'!X11)</f>
        <v>6/8/22-7/8/22</v>
      </c>
      <c r="D34" s="30" t="s">
        <v>157</v>
      </c>
      <c r="E34" s="2" t="s">
        <v>138</v>
      </c>
      <c r="F34" s="31">
        <f>('JASPER-NEWTON'!Y11)</f>
        <v>267</v>
      </c>
      <c r="G34" s="32" t="s">
        <v>139</v>
      </c>
      <c r="H34" s="33">
        <f>SUM('JASPER-NEWTON'!Z11)</f>
        <v>67.37</v>
      </c>
    </row>
    <row r="35" spans="1:8" ht="15.75">
      <c r="A35" s="28" t="s">
        <v>155</v>
      </c>
      <c r="B35" s="29" t="s">
        <v>25</v>
      </c>
      <c r="C35" s="35" t="str">
        <f>('JASPER-NEWTON'!AA12)</f>
        <v>6/29/22-7/29/22</v>
      </c>
      <c r="D35" s="30" t="s">
        <v>158</v>
      </c>
      <c r="E35" s="2" t="s">
        <v>138</v>
      </c>
      <c r="F35" s="31">
        <f>('JASPER-NEWTON'!AB12)</f>
        <v>1381</v>
      </c>
      <c r="G35" s="32" t="s">
        <v>139</v>
      </c>
      <c r="H35" s="33">
        <f>SUM('JASPER-NEWTON'!AC12)</f>
        <v>192.13</v>
      </c>
    </row>
    <row r="36" spans="1:8" ht="15.75">
      <c r="A36" s="28" t="s">
        <v>155</v>
      </c>
      <c r="B36" s="29" t="s">
        <v>23</v>
      </c>
      <c r="C36" s="35" t="str">
        <f>('JASPER-NEWTON'!AA13)</f>
        <v>7/19/22-8/19/22</v>
      </c>
      <c r="D36" s="30" t="s">
        <v>158</v>
      </c>
      <c r="E36" s="2" t="s">
        <v>138</v>
      </c>
      <c r="F36" s="31">
        <f>('JASPER-NEWTON'!AB13)</f>
        <v>426</v>
      </c>
      <c r="G36" s="32" t="s">
        <v>139</v>
      </c>
      <c r="H36" s="33">
        <f>SUM('JASPER-NEWTON'!AC13)</f>
        <v>98.63</v>
      </c>
    </row>
    <row r="37" spans="1:8" ht="15.75">
      <c r="A37" s="28" t="s">
        <v>155</v>
      </c>
      <c r="B37" s="29" t="s">
        <v>42</v>
      </c>
      <c r="C37" s="35" t="str">
        <f>('JASPER-NEWTON'!AA14)</f>
        <v>7/14/22-8/12/22</v>
      </c>
      <c r="D37" s="30" t="s">
        <v>143</v>
      </c>
      <c r="E37" s="2" t="s">
        <v>138</v>
      </c>
      <c r="F37" s="31">
        <f>('JASPER-NEWTON'!AB14)</f>
        <v>83</v>
      </c>
      <c r="G37" s="32" t="s">
        <v>139</v>
      </c>
      <c r="H37" s="33">
        <f>SUM('JASPER-NEWTON'!AC14)</f>
        <v>32.65</v>
      </c>
    </row>
    <row r="38" spans="1:8" ht="15.75">
      <c r="A38" s="28" t="s">
        <v>155</v>
      </c>
      <c r="B38" s="29" t="s">
        <v>16</v>
      </c>
      <c r="C38" s="35" t="str">
        <f>('JASPER-NEWTON'!AA15)</f>
        <v>6/30/22-7/29/22</v>
      </c>
      <c r="D38" s="30" t="s">
        <v>159</v>
      </c>
      <c r="E38" s="2" t="s">
        <v>138</v>
      </c>
      <c r="F38" s="31">
        <f>('JASPER-NEWTON'!AB15)</f>
        <v>1</v>
      </c>
      <c r="G38" s="32" t="s">
        <v>139</v>
      </c>
      <c r="H38" s="33">
        <f>SUM('JASPER-NEWTON'!AC15)</f>
        <v>22.12</v>
      </c>
    </row>
    <row r="39" spans="1:8" ht="15.75">
      <c r="A39" s="28" t="s">
        <v>155</v>
      </c>
      <c r="B39" s="29" t="s">
        <v>45</v>
      </c>
      <c r="C39" s="35" t="str">
        <f>('JASPER-NEWTON'!AA16)</f>
        <v>7/14/22-8/12/22</v>
      </c>
      <c r="D39" s="30" t="s">
        <v>144</v>
      </c>
      <c r="E39" s="2" t="s">
        <v>138</v>
      </c>
      <c r="F39" s="31">
        <f>('JASPER-NEWTON'!AB16)</f>
        <v>3073</v>
      </c>
      <c r="G39" s="32" t="s">
        <v>139</v>
      </c>
      <c r="H39" s="33">
        <f>SUM('JASPER-NEWTON'!AC16)</f>
        <v>427.9</v>
      </c>
    </row>
    <row r="40" spans="1:8" ht="15.75">
      <c r="A40" s="28" t="s">
        <v>155</v>
      </c>
      <c r="B40" s="29" t="s">
        <v>13</v>
      </c>
      <c r="C40" s="35" t="str">
        <f>('JASPER-NEWTON'!AA17)</f>
        <v>6/30/22-7/29/22</v>
      </c>
      <c r="D40" s="30" t="s">
        <v>156</v>
      </c>
      <c r="E40" s="2" t="s">
        <v>138</v>
      </c>
      <c r="F40" s="31">
        <f>('JASPER-NEWTON'!AB17)</f>
        <v>1367</v>
      </c>
      <c r="G40" s="32" t="s">
        <v>139</v>
      </c>
      <c r="H40" s="33">
        <f>SUM('JASPER-NEWTON'!AC17)</f>
        <v>190.41</v>
      </c>
    </row>
    <row r="41" spans="1:8" ht="15.75">
      <c r="A41" s="28" t="s">
        <v>155</v>
      </c>
      <c r="B41" s="29" t="s">
        <v>19</v>
      </c>
      <c r="C41" s="35" t="str">
        <f>('JASPER-NEWTON'!AA18)</f>
        <v>6/30/22-7/29/22</v>
      </c>
      <c r="D41" s="30" t="s">
        <v>154</v>
      </c>
      <c r="E41" s="2" t="s">
        <v>138</v>
      </c>
      <c r="F41" s="31">
        <f>('JASPER-NEWTON'!AB18)</f>
        <v>9120</v>
      </c>
      <c r="G41" s="32" t="s">
        <v>139</v>
      </c>
      <c r="H41" s="33">
        <f>SUM('JASPER-NEWTON'!AC18)</f>
        <v>1145.53</v>
      </c>
    </row>
    <row r="42" spans="1:8" ht="15.75">
      <c r="A42" s="28" t="s">
        <v>155</v>
      </c>
      <c r="B42" s="29" t="s">
        <v>46</v>
      </c>
      <c r="C42" s="35" t="str">
        <f>('JASPER-NEWTON'!AA19)</f>
        <v>7/14/22-8/12/22</v>
      </c>
      <c r="D42" s="30" t="s">
        <v>97</v>
      </c>
      <c r="E42" s="2" t="s">
        <v>138</v>
      </c>
      <c r="F42" s="31">
        <f>('JASPER-NEWTON'!AB19)</f>
        <v>1132</v>
      </c>
      <c r="G42" s="32" t="s">
        <v>139</v>
      </c>
      <c r="H42" s="33">
        <f>SUM('JASPER-NEWTON'!AC19)</f>
        <v>167.25</v>
      </c>
    </row>
    <row r="43" spans="1:8" ht="15.75">
      <c r="A43" s="28" t="s">
        <v>155</v>
      </c>
      <c r="B43" s="29" t="s">
        <v>47</v>
      </c>
      <c r="C43" s="35" t="str">
        <f>('JASPER-NEWTON'!AA20)</f>
        <v>7/14/22-8/12/22</v>
      </c>
      <c r="D43" s="2" t="s">
        <v>97</v>
      </c>
      <c r="E43" s="2" t="s">
        <v>138</v>
      </c>
      <c r="F43" s="31">
        <f>('JASPER-NEWTON'!AB20)</f>
        <v>187</v>
      </c>
      <c r="G43" s="32" t="s">
        <v>139</v>
      </c>
      <c r="H43" s="33">
        <f>SUM('JASPER-NEWTON'!AC20)</f>
        <v>57.59</v>
      </c>
    </row>
    <row r="44" spans="1:8" ht="15.75">
      <c r="A44" s="28" t="s">
        <v>155</v>
      </c>
      <c r="B44" s="29" t="s">
        <v>66</v>
      </c>
      <c r="C44" s="35" t="str">
        <f>('JASPER-NEWTON'!AA21)</f>
        <v>6/30/22-7/29/22</v>
      </c>
      <c r="D44" s="2" t="s">
        <v>159</v>
      </c>
      <c r="E44" s="2" t="s">
        <v>138</v>
      </c>
      <c r="F44" s="31">
        <f>('JASPER-NEWTON'!AB21)</f>
        <v>303</v>
      </c>
      <c r="G44" s="32" t="s">
        <v>139</v>
      </c>
      <c r="H44" s="33">
        <f>SUM('JASPER-NEWTON'!AC21)</f>
        <v>59.33</v>
      </c>
    </row>
    <row r="45" spans="1:8" ht="15.75">
      <c r="A45" s="28" t="s">
        <v>155</v>
      </c>
      <c r="B45" s="29" t="s">
        <v>80</v>
      </c>
      <c r="C45" s="35" t="str">
        <f>('JASPER-NEWTON'!AA22)</f>
        <v>6/30/22-7/29/22</v>
      </c>
      <c r="D45" s="2" t="s">
        <v>96</v>
      </c>
      <c r="E45" s="2" t="s">
        <v>138</v>
      </c>
      <c r="F45" s="31">
        <f>('JASPER-NEWTON'!AB22)</f>
        <v>924</v>
      </c>
      <c r="G45" s="32" t="s">
        <v>139</v>
      </c>
      <c r="H45" s="33">
        <f>SUM('JASPER-NEWTON'!AC22)</f>
        <v>135.83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tr">
        <f>'Misc Electric'!AA7</f>
        <v>7/13/22-8/13/22</v>
      </c>
      <c r="D47" s="2" t="s">
        <v>163</v>
      </c>
      <c r="E47" s="30" t="s">
        <v>138</v>
      </c>
      <c r="F47" s="31">
        <f>'Misc Electric'!AB7</f>
        <v>0</v>
      </c>
      <c r="G47" s="32" t="s">
        <v>139</v>
      </c>
      <c r="H47" s="34">
        <f>'Misc Electric'!AC7</f>
        <v>20.5</v>
      </c>
    </row>
    <row r="48" spans="1:8" ht="15.75">
      <c r="A48" s="28" t="s">
        <v>164</v>
      </c>
      <c r="B48" s="29">
        <v>97</v>
      </c>
      <c r="C48" s="35" t="str">
        <f>('Misc Electric'!AA23)</f>
        <v>7/20/22-8/18/22</v>
      </c>
      <c r="D48" s="2" t="s">
        <v>165</v>
      </c>
      <c r="E48" s="30" t="s">
        <v>140</v>
      </c>
      <c r="F48" s="31">
        <f>('Misc Electric'!AB23)</f>
        <v>2742</v>
      </c>
      <c r="G48" s="32" t="s">
        <v>122</v>
      </c>
      <c r="H48" s="34">
        <f>SUM('Misc Electric'!AC23)</f>
        <v>53.74</v>
      </c>
    </row>
    <row r="49" spans="1:8" ht="15.75">
      <c r="A49" s="28" t="s">
        <v>164</v>
      </c>
      <c r="B49" s="29">
        <v>1431</v>
      </c>
      <c r="C49" s="35" t="str">
        <f>('Misc Electric'!AA24)</f>
        <v>7/20/22-8/18/22</v>
      </c>
      <c r="D49" s="2" t="s">
        <v>166</v>
      </c>
      <c r="E49" s="30" t="s">
        <v>140</v>
      </c>
      <c r="F49" s="31">
        <f>('Misc Electric'!AB24)</f>
        <v>30</v>
      </c>
      <c r="G49" s="32" t="s">
        <v>122</v>
      </c>
      <c r="H49" s="34">
        <f>SUM('Misc Electric'!AC24)</f>
        <v>42.83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209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Electric'!AD11)</f>
        <v>8/19/22-9/21/22</v>
      </c>
      <c r="D3" s="30" t="s">
        <v>131</v>
      </c>
      <c r="E3" s="2" t="s">
        <v>132</v>
      </c>
      <c r="F3" s="31">
        <f>('Misc Electric'!AE11)</f>
        <v>8</v>
      </c>
      <c r="G3" s="32" t="s">
        <v>121</v>
      </c>
      <c r="H3" s="33">
        <f>SUM('Misc Electric'!AF11)</f>
        <v>55.82</v>
      </c>
    </row>
    <row r="4" spans="1:8" ht="15.75">
      <c r="A4" s="28" t="s">
        <v>130</v>
      </c>
      <c r="B4" s="29" t="s">
        <v>133</v>
      </c>
      <c r="C4" s="35" t="str">
        <f>('Misc Electric'!AD12)</f>
        <v>8/5/22-9/7/22</v>
      </c>
      <c r="D4" s="30" t="s">
        <v>134</v>
      </c>
      <c r="E4" s="2" t="s">
        <v>132</v>
      </c>
      <c r="F4" s="31">
        <f>('Misc Electric'!AE12)</f>
        <v>803</v>
      </c>
      <c r="G4" s="32" t="s">
        <v>121</v>
      </c>
      <c r="H4" s="33">
        <f>SUM('Misc Electric'!AF12)</f>
        <v>1582.99</v>
      </c>
    </row>
    <row r="5" spans="1:8" ht="15.75">
      <c r="A5" s="28" t="s">
        <v>130</v>
      </c>
      <c r="B5" s="29" t="s">
        <v>135</v>
      </c>
      <c r="C5" s="35" t="str">
        <f>('Misc Electric'!AD13)</f>
        <v>8/19/22-9/21/22</v>
      </c>
      <c r="D5" s="30" t="s">
        <v>136</v>
      </c>
      <c r="E5" s="2" t="s">
        <v>132</v>
      </c>
      <c r="F5" s="31">
        <f>('Misc Electric'!AE13)</f>
        <v>0</v>
      </c>
      <c r="G5" s="32" t="s">
        <v>121</v>
      </c>
      <c r="H5" s="33">
        <f>SUM('Misc Electric'!AF13)</f>
        <v>44.2</v>
      </c>
    </row>
    <row r="6" spans="1:8" ht="15.75">
      <c r="A6" s="28" t="s">
        <v>130</v>
      </c>
      <c r="B6" s="29" t="s">
        <v>207</v>
      </c>
      <c r="C6" s="35" t="str">
        <f>('City of Jasper'!AD14)</f>
        <v>8/22/22-9/20/22</v>
      </c>
      <c r="D6" s="30" t="s">
        <v>214</v>
      </c>
      <c r="E6" s="2" t="s">
        <v>132</v>
      </c>
      <c r="F6" s="31">
        <f>('City of Jasper'!AE14)</f>
        <v>817</v>
      </c>
      <c r="G6" s="32" t="s">
        <v>139</v>
      </c>
      <c r="H6" s="33">
        <f>SUM('City of Jasper'!AF14)</f>
        <v>201.05</v>
      </c>
    </row>
    <row r="7" spans="1:8" ht="15.75">
      <c r="A7" s="38" t="s">
        <v>7</v>
      </c>
      <c r="B7" s="37" t="s">
        <v>170</v>
      </c>
      <c r="C7" s="35">
        <f>('City of Jasper'!AD17)</f>
        <v>0</v>
      </c>
      <c r="D7" s="41" t="s">
        <v>169</v>
      </c>
      <c r="E7" s="42" t="s">
        <v>138</v>
      </c>
      <c r="F7" s="31">
        <f>SUM('City of Jasper'!AE17)</f>
        <v>0</v>
      </c>
      <c r="G7" s="44" t="s">
        <v>139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 t="str">
        <f>('City of Jasper'!AD7)</f>
        <v>Multi</v>
      </c>
      <c r="D8" s="30" t="s">
        <v>134</v>
      </c>
      <c r="E8" s="2" t="s">
        <v>140</v>
      </c>
      <c r="F8" s="31">
        <f>('City of Jasper'!AE7)</f>
        <v>362290</v>
      </c>
      <c r="G8" s="32" t="s">
        <v>122</v>
      </c>
      <c r="H8" s="33">
        <f>SUM('City of Jasper'!AF7)</f>
        <v>567.75</v>
      </c>
    </row>
    <row r="9" spans="1:8" ht="15.75">
      <c r="A9" s="28" t="s">
        <v>7</v>
      </c>
      <c r="B9" s="29" t="s">
        <v>98</v>
      </c>
      <c r="C9" s="35" t="str">
        <f>('City of Jasper'!AD13)</f>
        <v>8/22/22-9/20/22</v>
      </c>
      <c r="D9" s="30" t="s">
        <v>141</v>
      </c>
      <c r="E9" s="2" t="s">
        <v>138</v>
      </c>
      <c r="F9" s="31">
        <f>('City of Jasper'!AE13)</f>
        <v>112</v>
      </c>
      <c r="G9" s="32" t="s">
        <v>139</v>
      </c>
      <c r="H9" s="33">
        <f>SUM('City of Jasper'!AF13)</f>
        <v>30.54</v>
      </c>
    </row>
    <row r="10" spans="1:8" ht="15.75">
      <c r="A10" s="28" t="s">
        <v>7</v>
      </c>
      <c r="B10" s="29" t="s">
        <v>94</v>
      </c>
      <c r="C10" s="35" t="str">
        <f>('City of Jasper'!AD12)</f>
        <v>8/22/22-9/20/22</v>
      </c>
      <c r="D10" s="30" t="s">
        <v>142</v>
      </c>
      <c r="E10" s="2" t="s">
        <v>138</v>
      </c>
      <c r="F10" s="31">
        <f>('City of Jasper'!AE12)</f>
        <v>1065</v>
      </c>
      <c r="G10" s="32" t="s">
        <v>139</v>
      </c>
      <c r="H10" s="33">
        <f>SUM('City of Jasper'!AF12)</f>
        <v>213.18</v>
      </c>
    </row>
    <row r="11" spans="1:8" ht="15.75">
      <c r="A11" s="28" t="s">
        <v>7</v>
      </c>
      <c r="B11" s="29" t="s">
        <v>72</v>
      </c>
      <c r="C11" s="35" t="str">
        <f>('City of Jasper'!AD4)</f>
        <v>8/17/22-9/14/22</v>
      </c>
      <c r="D11" s="30" t="s">
        <v>143</v>
      </c>
      <c r="E11" s="2" t="s">
        <v>140</v>
      </c>
      <c r="F11" s="31">
        <f>('City of Jasper'!AE4)</f>
        <v>440</v>
      </c>
      <c r="G11" s="32" t="s">
        <v>122</v>
      </c>
      <c r="H11" s="33">
        <f>SUM('City of Jasper'!AF4)</f>
        <v>95.95</v>
      </c>
    </row>
    <row r="12" spans="1:8" ht="15.75">
      <c r="A12" s="28" t="s">
        <v>7</v>
      </c>
      <c r="B12" s="29" t="s">
        <v>71</v>
      </c>
      <c r="C12" s="35" t="str">
        <f>('City of Jasper'!AD5)</f>
        <v>8/17/22-9/15/22</v>
      </c>
      <c r="D12" s="30" t="s">
        <v>144</v>
      </c>
      <c r="E12" s="2" t="s">
        <v>140</v>
      </c>
      <c r="F12" s="31">
        <f>('City of Jasper'!AE5)</f>
        <v>5010</v>
      </c>
      <c r="G12" s="32" t="s">
        <v>122</v>
      </c>
      <c r="H12" s="33">
        <f>SUM('City of Jasper'!AF5)</f>
        <v>50.65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145</v>
      </c>
      <c r="E13" s="2" t="s">
        <v>138</v>
      </c>
      <c r="F13" s="31">
        <f>('City of Jasper'!AE6)</f>
        <v>0</v>
      </c>
      <c r="G13" s="32" t="s">
        <v>139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 t="str">
        <f>('City of Jasper'!AD8)</f>
        <v>8/23/22-9/21/22</v>
      </c>
      <c r="D14" s="30" t="s">
        <v>134</v>
      </c>
      <c r="E14" s="2" t="s">
        <v>138</v>
      </c>
      <c r="F14" s="31">
        <f>('City of Jasper'!AE8)</f>
        <v>80080</v>
      </c>
      <c r="G14" s="32" t="s">
        <v>139</v>
      </c>
      <c r="H14" s="33">
        <f>SUM('City of Jasper'!AF8)</f>
        <v>9551.83</v>
      </c>
    </row>
    <row r="15" spans="1:8" ht="15.75">
      <c r="A15" s="28" t="s">
        <v>7</v>
      </c>
      <c r="B15" s="29" t="s">
        <v>77</v>
      </c>
      <c r="C15" s="35" t="str">
        <f>('City of Jasper'!AD11)</f>
        <v>8/22/22-9/20/22</v>
      </c>
      <c r="D15" s="30" t="s">
        <v>146</v>
      </c>
      <c r="E15" s="2" t="s">
        <v>138</v>
      </c>
      <c r="F15" s="31">
        <f>('City of Jasper'!AE11)</f>
        <v>41597</v>
      </c>
      <c r="G15" s="32" t="s">
        <v>139</v>
      </c>
      <c r="H15" s="33">
        <f>SUM('City of Jasper'!AF11)</f>
        <v>4764.65</v>
      </c>
    </row>
    <row r="16" spans="1:8" ht="15.75">
      <c r="A16" s="38" t="s">
        <v>7</v>
      </c>
      <c r="B16" s="49" t="s">
        <v>105</v>
      </c>
      <c r="C16" s="35" t="str">
        <f>('City of Jasper'!AD15)</f>
        <v>8/22/22-9/20/22</v>
      </c>
      <c r="D16" s="41" t="s">
        <v>167</v>
      </c>
      <c r="E16" s="42" t="s">
        <v>138</v>
      </c>
      <c r="F16" s="31">
        <f>('City of Jasper'!AE15)</f>
        <v>4929</v>
      </c>
      <c r="G16" s="44" t="s">
        <v>139</v>
      </c>
      <c r="H16" s="33">
        <f>SUM('City of Jasper'!AF15)</f>
        <v>301.94</v>
      </c>
    </row>
    <row r="17" spans="1:8" ht="15.75">
      <c r="A17" s="28" t="s">
        <v>7</v>
      </c>
      <c r="B17" s="48" t="s">
        <v>76</v>
      </c>
      <c r="C17" s="35" t="str">
        <f>('City of Jasper'!AD12)</f>
        <v>8/22/22-9/20/22</v>
      </c>
      <c r="D17" s="30" t="s">
        <v>147</v>
      </c>
      <c r="E17" s="2" t="s">
        <v>140</v>
      </c>
      <c r="F17" s="31">
        <f>('City of Jasper'!AE12)</f>
        <v>1065</v>
      </c>
      <c r="G17" s="32" t="s">
        <v>122</v>
      </c>
      <c r="H17" s="33">
        <f>SUM('City of Jasper'!AF12)</f>
        <v>213.18</v>
      </c>
    </row>
    <row r="18" spans="1:8" ht="15.75">
      <c r="A18" s="28" t="s">
        <v>7</v>
      </c>
      <c r="B18" s="29" t="s">
        <v>75</v>
      </c>
      <c r="C18" s="35" t="str">
        <f>('City of Jasper'!AD13)</f>
        <v>8/22/22-9/20/22</v>
      </c>
      <c r="D18" s="30" t="s">
        <v>147</v>
      </c>
      <c r="E18" s="2" t="s">
        <v>138</v>
      </c>
      <c r="F18" s="31">
        <f>('City of Jasper'!AE13)</f>
        <v>112</v>
      </c>
      <c r="G18" s="32" t="s">
        <v>139</v>
      </c>
      <c r="H18" s="33">
        <f>SUM('City of Jasper'!AF13)</f>
        <v>30.54</v>
      </c>
    </row>
    <row r="19" spans="1:8" ht="15.75">
      <c r="A19" s="28" t="s">
        <v>7</v>
      </c>
      <c r="B19" s="29" t="s">
        <v>172</v>
      </c>
      <c r="C19" s="35">
        <f>'City of Jasper'!AD16</f>
        <v>0</v>
      </c>
      <c r="D19" s="30" t="s">
        <v>171</v>
      </c>
      <c r="E19" s="2" t="s">
        <v>138</v>
      </c>
      <c r="F19" s="31">
        <f>SUM('City of Jasper'!AE16)</f>
        <v>0</v>
      </c>
      <c r="G19" s="32" t="s">
        <v>139</v>
      </c>
      <c r="H19" s="33">
        <f>SUM('City of Jasper'!AF16)</f>
        <v>0</v>
      </c>
    </row>
    <row r="20" spans="1:8" ht="15.75">
      <c r="A20" s="28" t="s">
        <v>7</v>
      </c>
      <c r="B20" s="29" t="s">
        <v>216</v>
      </c>
      <c r="C20" s="35" t="str">
        <f>'City of Jasper'!AD20</f>
        <v>8/22/22-9/20/22</v>
      </c>
      <c r="D20" s="30" t="s">
        <v>217</v>
      </c>
      <c r="E20" s="2" t="s">
        <v>138</v>
      </c>
      <c r="F20" s="31">
        <f>'City of Jasper'!AE20</f>
        <v>1176</v>
      </c>
      <c r="G20" s="32" t="s">
        <v>139</v>
      </c>
      <c r="H20" s="33">
        <f>'City of Jasper'!AF20</f>
        <v>215.73</v>
      </c>
    </row>
    <row r="21" spans="1:8" ht="15.75">
      <c r="A21" s="28" t="s">
        <v>32</v>
      </c>
      <c r="B21" s="29" t="s">
        <v>104</v>
      </c>
      <c r="C21" s="35">
        <f>('Misc Electric'!AD6)</f>
        <v>0</v>
      </c>
      <c r="D21" s="30" t="s">
        <v>148</v>
      </c>
      <c r="E21" s="2" t="s">
        <v>138</v>
      </c>
      <c r="F21" s="31">
        <f>('Misc Electric'!AE6)</f>
        <v>0</v>
      </c>
      <c r="G21" s="32" t="s">
        <v>139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44819</v>
      </c>
      <c r="D22" s="30" t="s">
        <v>149</v>
      </c>
      <c r="E22" s="2" t="s">
        <v>138</v>
      </c>
      <c r="F22" s="31">
        <f>('Misc Electric'!AE5)</f>
        <v>2963</v>
      </c>
      <c r="G22" s="32" t="s">
        <v>139</v>
      </c>
      <c r="H22" s="33">
        <f>SUM('Misc Electric'!AF5)</f>
        <v>409.72</v>
      </c>
    </row>
    <row r="23" spans="1:8" s="39" customFormat="1" ht="15.75">
      <c r="A23" s="38" t="s">
        <v>32</v>
      </c>
      <c r="B23" s="37" t="s">
        <v>91</v>
      </c>
      <c r="C23" s="40">
        <f>('Misc Electric'!AD17)</f>
        <v>44819</v>
      </c>
      <c r="D23" s="41" t="s">
        <v>149</v>
      </c>
      <c r="E23" s="42" t="s">
        <v>140</v>
      </c>
      <c r="F23" s="43">
        <f>('Misc Electric'!AE17)</f>
        <v>107</v>
      </c>
      <c r="G23" s="44" t="s">
        <v>122</v>
      </c>
      <c r="H23" s="51">
        <f>SUM('Misc Electric'!AF17)</f>
        <v>99.93</v>
      </c>
    </row>
    <row r="24" spans="1:8" ht="15.75">
      <c r="A24" s="28" t="s">
        <v>150</v>
      </c>
      <c r="B24" s="29">
        <v>33482103</v>
      </c>
      <c r="C24" s="35">
        <f>('Misc Electric'!AD9)</f>
        <v>0</v>
      </c>
      <c r="D24" s="30" t="s">
        <v>57</v>
      </c>
      <c r="E24" s="2" t="s">
        <v>138</v>
      </c>
      <c r="F24" s="31">
        <f>('Misc Electric'!AE9)</f>
        <v>0</v>
      </c>
      <c r="G24" s="32" t="s">
        <v>139</v>
      </c>
      <c r="H24" s="33">
        <f>SUM('Misc Electric'!AF9)</f>
        <v>0</v>
      </c>
    </row>
    <row r="25" spans="1:8" ht="15.75">
      <c r="A25" s="28" t="s">
        <v>150</v>
      </c>
      <c r="B25" s="29">
        <v>33483901</v>
      </c>
      <c r="C25" s="35">
        <f>('Misc Electric'!AD10)</f>
        <v>0</v>
      </c>
      <c r="D25" s="30" t="s">
        <v>151</v>
      </c>
      <c r="E25" s="2" t="s">
        <v>138</v>
      </c>
      <c r="F25" s="31">
        <f>('Misc Electric'!AE10)</f>
        <v>0</v>
      </c>
      <c r="G25" s="32" t="s">
        <v>139</v>
      </c>
      <c r="H25" s="33">
        <f>SUM('Misc Electric'!AF10)</f>
        <v>0</v>
      </c>
    </row>
    <row r="26" spans="1:8" ht="15.75">
      <c r="A26" s="28" t="s">
        <v>152</v>
      </c>
      <c r="B26" s="29">
        <v>576</v>
      </c>
      <c r="C26" s="35">
        <f>('Misc Electric'!AD19)</f>
        <v>0</v>
      </c>
      <c r="D26" s="30" t="s">
        <v>153</v>
      </c>
      <c r="E26" s="2" t="s">
        <v>140</v>
      </c>
      <c r="F26" s="31">
        <f>('Misc Electric'!AE19)</f>
        <v>0</v>
      </c>
      <c r="G26" s="32" t="s">
        <v>122</v>
      </c>
      <c r="H26" s="33">
        <f>SUM('Misc Electric'!AF19)</f>
        <v>0</v>
      </c>
    </row>
    <row r="27" spans="1:8" ht="15.75">
      <c r="A27" s="28" t="s">
        <v>152</v>
      </c>
      <c r="B27" s="29">
        <v>1098</v>
      </c>
      <c r="C27" s="35" t="str">
        <f>('Misc Electric'!AD20)</f>
        <v>8/25/22-9/26/22</v>
      </c>
      <c r="D27" s="30" t="s">
        <v>154</v>
      </c>
      <c r="E27" s="2" t="s">
        <v>140</v>
      </c>
      <c r="F27" s="31">
        <f>('Misc Electric'!AE20)</f>
        <v>1900</v>
      </c>
      <c r="G27" s="32" t="s">
        <v>122</v>
      </c>
      <c r="H27" s="33">
        <f>SUM('Misc Electric'!AF20)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('JASPER-NEWTON'!AD5)</f>
        <v>disconnected</v>
      </c>
      <c r="D28" s="30" t="s">
        <v>143</v>
      </c>
      <c r="E28" s="2" t="s">
        <v>138</v>
      </c>
      <c r="F28" s="31">
        <f>('JASPER-NEWTON'!AE5)</f>
        <v>0</v>
      </c>
      <c r="G28" s="32" t="s">
        <v>139</v>
      </c>
      <c r="H28" s="33">
        <f>SUM('JASPER-NEWTON'!AF5)</f>
        <v>0</v>
      </c>
    </row>
    <row r="29" spans="1:8" ht="15.75">
      <c r="A29" s="28" t="s">
        <v>155</v>
      </c>
      <c r="B29" s="29" t="s">
        <v>36</v>
      </c>
      <c r="C29" s="35" t="str">
        <f>('JASPER-NEWTON'!AD6)</f>
        <v>8/12/22-9/12/22</v>
      </c>
      <c r="D29" s="30" t="s">
        <v>143</v>
      </c>
      <c r="E29" s="2" t="s">
        <v>138</v>
      </c>
      <c r="F29" s="31">
        <f>('JASPER-NEWTON'!AE6)</f>
        <v>67</v>
      </c>
      <c r="G29" s="32" t="s">
        <v>139</v>
      </c>
      <c r="H29" s="33">
        <f>SUM('JASPER-NEWTON'!AF6)</f>
        <v>43.71</v>
      </c>
    </row>
    <row r="30" spans="1:8" ht="15.75">
      <c r="A30" s="28" t="s">
        <v>155</v>
      </c>
      <c r="B30" s="29" t="s">
        <v>39</v>
      </c>
      <c r="C30" s="35" t="str">
        <f>('JASPER-NEWTON'!AD7)</f>
        <v>8/12/22-9/12/22</v>
      </c>
      <c r="D30" s="30" t="s">
        <v>97</v>
      </c>
      <c r="E30" s="2" t="s">
        <v>138</v>
      </c>
      <c r="F30" s="31">
        <f>('JASPER-NEWTON'!AE7)</f>
        <v>3175</v>
      </c>
      <c r="G30" s="32" t="s">
        <v>139</v>
      </c>
      <c r="H30" s="33">
        <f>SUM('JASPER-NEWTON'!AF7)</f>
        <v>474.79</v>
      </c>
    </row>
    <row r="31" spans="1:8" ht="15.75">
      <c r="A31" s="28" t="s">
        <v>155</v>
      </c>
      <c r="B31" s="29" t="s">
        <v>40</v>
      </c>
      <c r="C31" s="35" t="str">
        <f>('JASPER-NEWTON'!AD8)</f>
        <v>8/12/22-9/12/22</v>
      </c>
      <c r="D31" s="30" t="s">
        <v>156</v>
      </c>
      <c r="E31" s="2" t="s">
        <v>138</v>
      </c>
      <c r="F31" s="31">
        <f>('JASPER-NEWTON'!AE8)</f>
        <v>2017</v>
      </c>
      <c r="G31" s="32" t="s">
        <v>139</v>
      </c>
      <c r="H31" s="33">
        <f>SUM('JASPER-NEWTON'!AF8)</f>
        <v>310.87</v>
      </c>
    </row>
    <row r="32" spans="1:8" ht="15.75">
      <c r="A32" s="28" t="s">
        <v>155</v>
      </c>
      <c r="B32" s="29" t="s">
        <v>48</v>
      </c>
      <c r="C32" s="35" t="str">
        <f>('JASPER-NEWTON'!AD9)</f>
        <v>8/12/22-9/12/22</v>
      </c>
      <c r="D32" s="30" t="s">
        <v>96</v>
      </c>
      <c r="E32" s="2" t="s">
        <v>138</v>
      </c>
      <c r="F32" s="31">
        <f>('JASPER-NEWTON'!AE9)</f>
        <v>3640</v>
      </c>
      <c r="G32" s="32" t="s">
        <v>139</v>
      </c>
      <c r="H32" s="33">
        <f>SUM('JASPER-NEWTON'!AF9)</f>
        <v>518.79</v>
      </c>
    </row>
    <row r="33" spans="1:8" ht="15.75">
      <c r="A33" s="28" t="s">
        <v>155</v>
      </c>
      <c r="B33" s="29" t="s">
        <v>41</v>
      </c>
      <c r="C33" s="35" t="str">
        <f>('JASPER-NEWTON'!AD10)</f>
        <v>8/12/22-9/12/22</v>
      </c>
      <c r="D33" s="30" t="s">
        <v>143</v>
      </c>
      <c r="E33" s="2" t="s">
        <v>138</v>
      </c>
      <c r="F33" s="31">
        <f>('JASPER-NEWTON'!AE10)</f>
        <v>2275</v>
      </c>
      <c r="G33" s="32" t="s">
        <v>139</v>
      </c>
      <c r="H33" s="33">
        <f>SUM('JASPER-NEWTON'!AF10)</f>
        <v>356.18</v>
      </c>
    </row>
    <row r="34" spans="1:8" ht="15.75">
      <c r="A34" s="28" t="s">
        <v>155</v>
      </c>
      <c r="B34" s="29" t="s">
        <v>9</v>
      </c>
      <c r="C34" s="35" t="str">
        <f>('JASPER-NEWTON'!AD11)</f>
        <v>8/8/22-9/6/22</v>
      </c>
      <c r="D34" s="30" t="s">
        <v>157</v>
      </c>
      <c r="E34" s="2" t="s">
        <v>138</v>
      </c>
      <c r="F34" s="31">
        <f>('JASPER-NEWTON'!AE11)</f>
        <v>254</v>
      </c>
      <c r="G34" s="32" t="s">
        <v>139</v>
      </c>
      <c r="H34" s="33">
        <f>SUM('JASPER-NEWTON'!AF11)</f>
        <v>68.09</v>
      </c>
    </row>
    <row r="35" spans="1:8" ht="15.75">
      <c r="A35" s="28" t="s">
        <v>155</v>
      </c>
      <c r="B35" s="29" t="s">
        <v>25</v>
      </c>
      <c r="C35" s="35" t="e">
        <f>('JASPER-NEWTON'!#REF!)</f>
        <v>#REF!</v>
      </c>
      <c r="D35" s="30" t="s">
        <v>158</v>
      </c>
      <c r="E35" s="2" t="s">
        <v>138</v>
      </c>
      <c r="F35" s="31" t="e">
        <f>('JASPER-NEWTON'!#REF!)</f>
        <v>#REF!</v>
      </c>
      <c r="G35" s="32" t="s">
        <v>139</v>
      </c>
      <c r="H35" s="33" t="e">
        <f>SUM('JASPER-NEWTON'!#REF!)</f>
        <v>#REF!</v>
      </c>
    </row>
    <row r="36" spans="1:8" ht="15.75">
      <c r="A36" s="28" t="s">
        <v>155</v>
      </c>
      <c r="B36" s="29" t="s">
        <v>23</v>
      </c>
      <c r="C36" s="35" t="str">
        <f>('JASPER-NEWTON'!AD12)</f>
        <v>7/29/22-8/28/22</v>
      </c>
      <c r="D36" s="30" t="s">
        <v>158</v>
      </c>
      <c r="E36" s="2" t="s">
        <v>138</v>
      </c>
      <c r="F36" s="31">
        <f>('JASPER-NEWTON'!AE12)</f>
        <v>1375</v>
      </c>
      <c r="G36" s="32" t="s">
        <v>139</v>
      </c>
      <c r="H36" s="33">
        <f>SUM('JASPER-NEWTON'!AF12)</f>
        <v>198.44</v>
      </c>
    </row>
    <row r="37" spans="1:8" ht="15.75">
      <c r="A37" s="28" t="s">
        <v>155</v>
      </c>
      <c r="B37" s="29" t="s">
        <v>42</v>
      </c>
      <c r="C37" s="35" t="str">
        <f>('JASPER-NEWTON'!AD14)</f>
        <v>8/12/22-9/12/22</v>
      </c>
      <c r="D37" s="30" t="s">
        <v>143</v>
      </c>
      <c r="E37" s="2" t="s">
        <v>138</v>
      </c>
      <c r="F37" s="31">
        <f>('JASPER-NEWTON'!AE14)</f>
        <v>70</v>
      </c>
      <c r="G37" s="32" t="s">
        <v>139</v>
      </c>
      <c r="H37" s="33">
        <f>SUM('JASPER-NEWTON'!AF14)</f>
        <v>31.13</v>
      </c>
    </row>
    <row r="38" spans="1:8" ht="15.75">
      <c r="A38" s="28" t="s">
        <v>155</v>
      </c>
      <c r="B38" s="29" t="s">
        <v>16</v>
      </c>
      <c r="C38" s="35" t="str">
        <f>('JASPER-NEWTON'!AD15)</f>
        <v>7/29/22-8/29/22</v>
      </c>
      <c r="D38" s="30" t="s">
        <v>159</v>
      </c>
      <c r="E38" s="2" t="s">
        <v>138</v>
      </c>
      <c r="F38" s="31">
        <f>('JASPER-NEWTON'!AE15)</f>
        <v>1</v>
      </c>
      <c r="G38" s="32" t="s">
        <v>139</v>
      </c>
      <c r="H38" s="33">
        <f>SUM('JASPER-NEWTON'!AF15)</f>
        <v>22.13</v>
      </c>
    </row>
    <row r="39" spans="1:8" ht="15.75">
      <c r="A39" s="28" t="s">
        <v>155</v>
      </c>
      <c r="B39" s="29" t="s">
        <v>45</v>
      </c>
      <c r="C39" s="35" t="str">
        <f>('JASPER-NEWTON'!AD16)</f>
        <v>8/12/22-9/12/22</v>
      </c>
      <c r="D39" s="30" t="s">
        <v>144</v>
      </c>
      <c r="E39" s="2" t="s">
        <v>138</v>
      </c>
      <c r="F39" s="31">
        <f>('JASPER-NEWTON'!AE16)</f>
        <v>3111</v>
      </c>
      <c r="G39" s="32" t="s">
        <v>139</v>
      </c>
      <c r="H39" s="33">
        <f>SUM('JASPER-NEWTON'!AF16)</f>
        <v>439.19</v>
      </c>
    </row>
    <row r="40" spans="1:8" ht="15.75">
      <c r="A40" s="28" t="s">
        <v>155</v>
      </c>
      <c r="B40" s="29" t="s">
        <v>13</v>
      </c>
      <c r="C40" s="35" t="str">
        <f>('JASPER-NEWTON'!AD17)</f>
        <v>7/29/22-8/29/22</v>
      </c>
      <c r="D40" s="30" t="s">
        <v>156</v>
      </c>
      <c r="E40" s="2" t="s">
        <v>138</v>
      </c>
      <c r="F40" s="31">
        <f>('JASPER-NEWTON'!AE17)</f>
        <v>1382</v>
      </c>
      <c r="G40" s="32" t="s">
        <v>139</v>
      </c>
      <c r="H40" s="33">
        <f>SUM('JASPER-NEWTON'!AF17)</f>
        <v>199.33</v>
      </c>
    </row>
    <row r="41" spans="1:8" ht="15.75">
      <c r="A41" s="28" t="s">
        <v>155</v>
      </c>
      <c r="B41" s="29" t="s">
        <v>19</v>
      </c>
      <c r="C41" s="35" t="str">
        <f>('JASPER-NEWTON'!AD18)</f>
        <v>7/29/22-8/29/22</v>
      </c>
      <c r="D41" s="30" t="s">
        <v>154</v>
      </c>
      <c r="E41" s="2" t="s">
        <v>138</v>
      </c>
      <c r="F41" s="31">
        <f>('JASPER-NEWTON'!AE18)</f>
        <v>9400</v>
      </c>
      <c r="G41" s="32" t="s">
        <v>139</v>
      </c>
      <c r="H41" s="33">
        <f>SUM('JASPER-NEWTON'!AF18)</f>
        <v>-126.51</v>
      </c>
    </row>
    <row r="42" spans="1:8" ht="15.75">
      <c r="A42" s="28" t="s">
        <v>155</v>
      </c>
      <c r="B42" s="29" t="s">
        <v>46</v>
      </c>
      <c r="C42" s="35" t="str">
        <f>('JASPER-NEWTON'!AD19)</f>
        <v>8/12/22-9/12/22</v>
      </c>
      <c r="D42" s="30" t="s">
        <v>97</v>
      </c>
      <c r="E42" s="2" t="s">
        <v>138</v>
      </c>
      <c r="F42" s="31">
        <f>('JASPER-NEWTON'!AE19)</f>
        <v>1363</v>
      </c>
      <c r="G42" s="32" t="s">
        <v>139</v>
      </c>
      <c r="H42" s="33">
        <f>SUM('JASPER-NEWTON'!AF19)</f>
        <v>199.67</v>
      </c>
    </row>
    <row r="43" spans="1:8" ht="15.75">
      <c r="A43" s="28" t="s">
        <v>155</v>
      </c>
      <c r="B43" s="29" t="s">
        <v>47</v>
      </c>
      <c r="C43" s="35" t="str">
        <f>('JASPER-NEWTON'!AD20)</f>
        <v>8/12/22-9/12/22</v>
      </c>
      <c r="D43" s="2" t="s">
        <v>97</v>
      </c>
      <c r="E43" s="2" t="s">
        <v>138</v>
      </c>
      <c r="F43" s="31">
        <f>('JASPER-NEWTON'!AE20)</f>
        <v>177</v>
      </c>
      <c r="G43" s="32" t="s">
        <v>139</v>
      </c>
      <c r="H43" s="33">
        <f>SUM('JASPER-NEWTON'!AF20)</f>
        <v>56.75</v>
      </c>
    </row>
    <row r="44" spans="1:8" ht="15.75">
      <c r="A44" s="28" t="s">
        <v>155</v>
      </c>
      <c r="B44" s="29" t="s">
        <v>66</v>
      </c>
      <c r="C44" s="35" t="str">
        <f>('JASPER-NEWTON'!AD21)</f>
        <v>7/29/22-8/29/22</v>
      </c>
      <c r="D44" s="2" t="s">
        <v>159</v>
      </c>
      <c r="E44" s="2" t="s">
        <v>138</v>
      </c>
      <c r="F44" s="31">
        <f>('JASPER-NEWTON'!AE21)</f>
        <v>348</v>
      </c>
      <c r="G44" s="32" t="s">
        <v>139</v>
      </c>
      <c r="H44" s="33">
        <f>SUM('JASPER-NEWTON'!AF21)</f>
        <v>66.66</v>
      </c>
    </row>
    <row r="45" spans="1:8" ht="15.75">
      <c r="A45" s="28" t="s">
        <v>155</v>
      </c>
      <c r="B45" s="29" t="s">
        <v>80</v>
      </c>
      <c r="C45" s="35" t="str">
        <f>('JASPER-NEWTON'!AD22)</f>
        <v>7/29/22-8/29/22</v>
      </c>
      <c r="D45" s="2" t="s">
        <v>96</v>
      </c>
      <c r="E45" s="2" t="s">
        <v>138</v>
      </c>
      <c r="F45" s="31">
        <f>('JASPER-NEWTON'!AE22)</f>
        <v>869</v>
      </c>
      <c r="G45" s="32" t="s">
        <v>139</v>
      </c>
      <c r="H45" s="33">
        <f>SUM('JASPER-NEWTON'!AF22)</f>
        <v>133.51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">
        <v>175</v>
      </c>
      <c r="D47" s="2" t="s">
        <v>163</v>
      </c>
      <c r="E47" s="30" t="s">
        <v>138</v>
      </c>
      <c r="F47" s="31">
        <v>0</v>
      </c>
      <c r="G47" s="32" t="s">
        <v>139</v>
      </c>
      <c r="H47" s="34">
        <v>10.69</v>
      </c>
    </row>
    <row r="48" spans="1:8" ht="15.75">
      <c r="A48" s="28" t="s">
        <v>164</v>
      </c>
      <c r="B48" s="29">
        <v>97</v>
      </c>
      <c r="C48" s="35" t="str">
        <f>('Misc Electric'!AD23)</f>
        <v>8/18/22-9/19/22</v>
      </c>
      <c r="D48" s="2" t="s">
        <v>165</v>
      </c>
      <c r="E48" s="30" t="s">
        <v>140</v>
      </c>
      <c r="F48" s="31">
        <f>('Misc Electric'!AE23)</f>
        <v>2080</v>
      </c>
      <c r="G48" s="32" t="s">
        <v>122</v>
      </c>
      <c r="H48" s="34">
        <f>SUM('Misc Electric'!AF23)</f>
        <v>51.07</v>
      </c>
    </row>
    <row r="49" spans="1:8" ht="15.75">
      <c r="A49" s="28" t="s">
        <v>164</v>
      </c>
      <c r="B49" s="29">
        <v>1431</v>
      </c>
      <c r="C49" s="35" t="str">
        <f>('Misc Electric'!AD24)</f>
        <v>8/18/22-9/19/22</v>
      </c>
      <c r="D49" s="2" t="s">
        <v>166</v>
      </c>
      <c r="E49" s="30" t="s">
        <v>140</v>
      </c>
      <c r="F49" s="31">
        <f>('Misc Electric'!AE24)</f>
        <v>84</v>
      </c>
      <c r="G49" s="32" t="s">
        <v>122</v>
      </c>
      <c r="H49" s="34">
        <f>SUM('Misc Electric'!AF24)</f>
        <v>43.05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W45" sqref="W4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211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Electric'!AG11)</f>
        <v>9/21/22-10/21/22</v>
      </c>
      <c r="D3" s="30" t="s">
        <v>131</v>
      </c>
      <c r="E3" s="2" t="s">
        <v>132</v>
      </c>
      <c r="F3" s="31">
        <f>('Misc Electric'!AH11)</f>
        <v>15</v>
      </c>
      <c r="G3" s="32" t="s">
        <v>121</v>
      </c>
      <c r="H3" s="33">
        <f>SUM('Misc Electric'!AI11)</f>
        <v>65.77</v>
      </c>
    </row>
    <row r="4" spans="1:8" ht="15.75">
      <c r="A4" s="28" t="s">
        <v>130</v>
      </c>
      <c r="B4" s="29" t="s">
        <v>133</v>
      </c>
      <c r="C4" s="35" t="str">
        <f>('Misc Electric'!AG12)</f>
        <v>9/7/22-10/5/22</v>
      </c>
      <c r="D4" s="30" t="s">
        <v>134</v>
      </c>
      <c r="E4" s="2" t="s">
        <v>132</v>
      </c>
      <c r="F4" s="31">
        <f>('Misc Electric'!AH12)</f>
        <v>753</v>
      </c>
      <c r="G4" s="32" t="s">
        <v>121</v>
      </c>
      <c r="H4" s="33">
        <f>SUM('Misc Electric'!AI12)</f>
        <v>1486.45</v>
      </c>
    </row>
    <row r="5" spans="1:8" ht="15.75">
      <c r="A5" s="28" t="s">
        <v>130</v>
      </c>
      <c r="B5" s="29" t="s">
        <v>135</v>
      </c>
      <c r="C5" s="35" t="str">
        <f>('Misc Electric'!AG13)</f>
        <v>9/21/22-10/21/22</v>
      </c>
      <c r="D5" s="30" t="s">
        <v>136</v>
      </c>
      <c r="E5" s="2" t="s">
        <v>132</v>
      </c>
      <c r="F5" s="31">
        <f>('Misc Electric'!AH13)</f>
        <v>13</v>
      </c>
      <c r="G5" s="32" t="s">
        <v>121</v>
      </c>
      <c r="H5" s="33">
        <f>SUM('Misc Electric'!AI13)</f>
        <v>62.61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 t="str">
        <f>('City of Jasper'!AG14)</f>
        <v>9/20/22-10/20/22</v>
      </c>
      <c r="D7" s="30" t="s">
        <v>137</v>
      </c>
      <c r="E7" s="2" t="s">
        <v>138</v>
      </c>
      <c r="F7" s="31">
        <f>('City of Jasper'!AH14)</f>
        <v>946</v>
      </c>
      <c r="G7" s="32" t="s">
        <v>139</v>
      </c>
      <c r="H7" s="33">
        <f>SUM('City of Jasper'!AI14)</f>
        <v>224.04</v>
      </c>
    </row>
    <row r="8" spans="1:8" ht="15.75">
      <c r="A8" s="38" t="s">
        <v>7</v>
      </c>
      <c r="B8" s="37" t="s">
        <v>170</v>
      </c>
      <c r="C8" s="35">
        <f>('City of Jasper'!AG17)</f>
        <v>0</v>
      </c>
      <c r="D8" s="41" t="s">
        <v>169</v>
      </c>
      <c r="E8" s="42" t="s">
        <v>138</v>
      </c>
      <c r="F8" s="31">
        <f>SUM('City of Jasper'!AH17)</f>
        <v>0</v>
      </c>
      <c r="G8" s="44" t="s">
        <v>139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 t="str">
        <f>('City of Jasper'!AG7)</f>
        <v>Multi</v>
      </c>
      <c r="D9" s="30" t="s">
        <v>134</v>
      </c>
      <c r="E9" s="2" t="s">
        <v>140</v>
      </c>
      <c r="F9" s="31">
        <f>('City of Jasper'!AH7)</f>
        <v>353950</v>
      </c>
      <c r="G9" s="32" t="s">
        <v>122</v>
      </c>
      <c r="H9" s="33">
        <f>SUM('City of Jasper'!AI7)</f>
        <v>2262.35</v>
      </c>
    </row>
    <row r="10" spans="1:8" ht="15.75">
      <c r="A10" s="28" t="s">
        <v>7</v>
      </c>
      <c r="B10" s="29" t="s">
        <v>98</v>
      </c>
      <c r="C10" s="35" t="str">
        <f>('City of Jasper'!AG13)</f>
        <v>9/20/22-10/20/22</v>
      </c>
      <c r="D10" s="30" t="s">
        <v>141</v>
      </c>
      <c r="E10" s="2" t="s">
        <v>138</v>
      </c>
      <c r="F10" s="31">
        <f>('City of Jasper'!AH13)</f>
        <v>213</v>
      </c>
      <c r="G10" s="32" t="s">
        <v>139</v>
      </c>
      <c r="H10" s="33">
        <f>SUM('City of Jasper'!AI13)</f>
        <v>46.26</v>
      </c>
    </row>
    <row r="11" spans="1:8" ht="15.75">
      <c r="A11" s="28" t="s">
        <v>7</v>
      </c>
      <c r="B11" s="29" t="s">
        <v>94</v>
      </c>
      <c r="C11" s="35" t="str">
        <f>('City of Jasper'!AG12)</f>
        <v>9/20/22-10/20/22</v>
      </c>
      <c r="D11" s="30" t="s">
        <v>142</v>
      </c>
      <c r="E11" s="2" t="s">
        <v>138</v>
      </c>
      <c r="F11" s="31">
        <f>('City of Jasper'!AH12)</f>
        <v>836</v>
      </c>
      <c r="G11" s="32" t="s">
        <v>139</v>
      </c>
      <c r="H11" s="33">
        <f>SUM('City of Jasper'!AI12)</f>
        <v>190.76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 t="e">
        <f>('City of Jasper'!#REF!)</f>
        <v>#REF!</v>
      </c>
      <c r="G12" s="32" t="s">
        <v>122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 t="str">
        <f>('City of Jasper'!AG5)</f>
        <v>9/15/22-10/13/22</v>
      </c>
      <c r="D13" s="30" t="s">
        <v>144</v>
      </c>
      <c r="E13" s="2" t="s">
        <v>140</v>
      </c>
      <c r="F13" s="31">
        <f>('City of Jasper'!AH5)</f>
        <v>4310</v>
      </c>
      <c r="G13" s="32" t="s">
        <v>122</v>
      </c>
      <c r="H13" s="33">
        <f>SUM('City of Jasper'!AI5)</f>
        <v>52.16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145</v>
      </c>
      <c r="E14" s="2" t="s">
        <v>138</v>
      </c>
      <c r="F14" s="31">
        <f>('City of Jasper'!AH6)</f>
        <v>0</v>
      </c>
      <c r="G14" s="32" t="s">
        <v>139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 t="str">
        <f>('City of Jasper'!AG8)</f>
        <v>9/21/22-10/21/22</v>
      </c>
      <c r="D15" s="30" t="s">
        <v>134</v>
      </c>
      <c r="E15" s="2" t="s">
        <v>138</v>
      </c>
      <c r="F15" s="31">
        <f>('City of Jasper'!AH8)</f>
        <v>63600</v>
      </c>
      <c r="G15" s="32" t="s">
        <v>139</v>
      </c>
      <c r="H15" s="33">
        <f>SUM('City of Jasper'!AI8)</f>
        <v>7818.78</v>
      </c>
    </row>
    <row r="16" spans="1:8" ht="15.75">
      <c r="A16" s="28" t="s">
        <v>7</v>
      </c>
      <c r="B16" s="29" t="s">
        <v>77</v>
      </c>
      <c r="C16" s="35" t="str">
        <f>('City of Jasper'!AG11)</f>
        <v>9/20/22-10/20/22</v>
      </c>
      <c r="D16" s="30" t="s">
        <v>146</v>
      </c>
      <c r="E16" s="2" t="s">
        <v>138</v>
      </c>
      <c r="F16" s="31">
        <f>('City of Jasper'!AH11)</f>
        <v>29900</v>
      </c>
      <c r="G16" s="32" t="s">
        <v>139</v>
      </c>
      <c r="H16" s="33">
        <f>SUM('City of Jasper'!AI11)</f>
        <v>4223.77</v>
      </c>
    </row>
    <row r="17" spans="1:8" ht="15.75">
      <c r="A17" s="38" t="s">
        <v>7</v>
      </c>
      <c r="B17" s="49" t="s">
        <v>105</v>
      </c>
      <c r="C17" s="35" t="str">
        <f>('City of Jasper'!AG15)</f>
        <v>9/20/22-10/20/22</v>
      </c>
      <c r="D17" s="41" t="s">
        <v>167</v>
      </c>
      <c r="E17" s="42" t="s">
        <v>138</v>
      </c>
      <c r="F17" s="31">
        <f>('City of Jasper'!AH15)</f>
        <v>4447</v>
      </c>
      <c r="G17" s="44" t="s">
        <v>139</v>
      </c>
      <c r="H17" s="33">
        <f>SUM('City of Jasper'!AI15)</f>
        <v>281.18</v>
      </c>
    </row>
    <row r="18" spans="1:8" ht="15.75">
      <c r="A18" s="28" t="s">
        <v>7</v>
      </c>
      <c r="B18" s="48" t="s">
        <v>76</v>
      </c>
      <c r="C18" s="35" t="str">
        <f>('City of Jasper'!AG12)</f>
        <v>9/20/22-10/20/22</v>
      </c>
      <c r="D18" s="30" t="s">
        <v>147</v>
      </c>
      <c r="E18" s="2" t="s">
        <v>140</v>
      </c>
      <c r="F18" s="31">
        <f>('City of Jasper'!AH12)</f>
        <v>836</v>
      </c>
      <c r="G18" s="32" t="s">
        <v>122</v>
      </c>
      <c r="H18" s="33">
        <f>SUM('City of Jasper'!AI12)</f>
        <v>190.76</v>
      </c>
    </row>
    <row r="19" spans="1:8" ht="15.75">
      <c r="A19" s="28" t="s">
        <v>7</v>
      </c>
      <c r="B19" s="29" t="s">
        <v>75</v>
      </c>
      <c r="C19" s="35" t="str">
        <f>('City of Jasper'!AG13)</f>
        <v>9/20/22-10/20/22</v>
      </c>
      <c r="D19" s="30" t="s">
        <v>147</v>
      </c>
      <c r="E19" s="2" t="s">
        <v>138</v>
      </c>
      <c r="F19" s="31">
        <f>('City of Jasper'!AH13)</f>
        <v>213</v>
      </c>
      <c r="G19" s="32" t="s">
        <v>139</v>
      </c>
      <c r="H19" s="33">
        <f>SUM('City of Jasper'!AI13)</f>
        <v>46.26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Jasper'!AG16</f>
        <v>0</v>
      </c>
      <c r="D21" s="30" t="s">
        <v>171</v>
      </c>
      <c r="E21" s="2" t="s">
        <v>138</v>
      </c>
      <c r="F21" s="31">
        <f>SUM('City of Jasper'!AH16)</f>
        <v>0</v>
      </c>
      <c r="G21" s="32" t="s">
        <v>139</v>
      </c>
      <c r="H21" s="33">
        <f>SUM('City of Jasper'!AI16)</f>
        <v>0</v>
      </c>
    </row>
    <row r="22" spans="1:8" ht="15.75">
      <c r="A22" s="28" t="s">
        <v>32</v>
      </c>
      <c r="B22" s="29" t="s">
        <v>104</v>
      </c>
      <c r="C22" s="35">
        <f>('Misc Electric'!AG6)</f>
        <v>0</v>
      </c>
      <c r="D22" s="30" t="s">
        <v>148</v>
      </c>
      <c r="E22" s="2" t="s">
        <v>138</v>
      </c>
      <c r="F22" s="31">
        <f>('Misc Electric'!AH6)</f>
        <v>0</v>
      </c>
      <c r="G22" s="32" t="s">
        <v>139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44849</v>
      </c>
      <c r="D23" s="30" t="s">
        <v>149</v>
      </c>
      <c r="E23" s="2" t="s">
        <v>138</v>
      </c>
      <c r="F23" s="31">
        <f>('Misc Electric'!AH5)</f>
        <v>1915</v>
      </c>
      <c r="G23" s="32" t="s">
        <v>139</v>
      </c>
      <c r="H23" s="33">
        <f>SUM('Misc Electric'!AI5)</f>
        <v>293.42</v>
      </c>
    </row>
    <row r="24" spans="1:8" s="39" customFormat="1" ht="15.75">
      <c r="A24" s="38" t="s">
        <v>32</v>
      </c>
      <c r="B24" s="37" t="s">
        <v>91</v>
      </c>
      <c r="C24" s="40">
        <f>('Misc Electric'!AG17)</f>
        <v>44847</v>
      </c>
      <c r="D24" s="41" t="s">
        <v>149</v>
      </c>
      <c r="E24" s="42" t="s">
        <v>140</v>
      </c>
      <c r="F24" s="43">
        <f>('Misc Electric'!AH17)</f>
        <v>90</v>
      </c>
      <c r="G24" s="44" t="s">
        <v>122</v>
      </c>
      <c r="H24" s="51">
        <f>SUM('Misc Electric'!AI17)</f>
        <v>99.25</v>
      </c>
    </row>
    <row r="25" spans="1:8" ht="15.75">
      <c r="A25" s="28" t="s">
        <v>150</v>
      </c>
      <c r="B25" s="29">
        <v>33482103</v>
      </c>
      <c r="C25" s="35">
        <f>('Misc Electric'!AG9)</f>
        <v>0</v>
      </c>
      <c r="D25" s="30" t="s">
        <v>57</v>
      </c>
      <c r="E25" s="2" t="s">
        <v>138</v>
      </c>
      <c r="F25" s="31">
        <f>('Misc Electric'!AH9)</f>
        <v>0</v>
      </c>
      <c r="G25" s="32" t="s">
        <v>139</v>
      </c>
      <c r="H25" s="33">
        <f>SUM('Misc Electric'!AI9)</f>
        <v>0</v>
      </c>
    </row>
    <row r="26" spans="1:8" ht="15.75">
      <c r="A26" s="28" t="s">
        <v>150</v>
      </c>
      <c r="B26" s="29">
        <v>33483901</v>
      </c>
      <c r="C26" s="35" t="str">
        <f>('Misc Electric'!AG10)</f>
        <v>9/20/22-10/20/22</v>
      </c>
      <c r="D26" s="30" t="s">
        <v>151</v>
      </c>
      <c r="E26" s="2" t="s">
        <v>138</v>
      </c>
      <c r="F26" s="31">
        <f>('Misc Electric'!AH10)</f>
        <v>0</v>
      </c>
      <c r="G26" s="32" t="s">
        <v>139</v>
      </c>
      <c r="H26" s="33">
        <f>SUM('Misc Electric'!AI10)</f>
        <v>21.55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152</v>
      </c>
      <c r="B28" s="29">
        <v>576</v>
      </c>
      <c r="C28" s="35" t="str">
        <f>('Misc Electric'!AG19)</f>
        <v>9/26/22-10/25/22</v>
      </c>
      <c r="D28" s="30" t="s">
        <v>153</v>
      </c>
      <c r="E28" s="2" t="s">
        <v>140</v>
      </c>
      <c r="F28" s="31">
        <f>('Misc Electric'!AH19)</f>
        <v>5000</v>
      </c>
      <c r="G28" s="32" t="s">
        <v>122</v>
      </c>
      <c r="H28" s="33">
        <f>SUM('Misc Electric'!AI19)</f>
        <v>64.32</v>
      </c>
    </row>
    <row r="29" spans="1:8" ht="15.75">
      <c r="A29" s="28" t="s">
        <v>152</v>
      </c>
      <c r="B29" s="29">
        <v>1098</v>
      </c>
      <c r="C29" s="35" t="str">
        <f>('Misc Electric'!AG20)</f>
        <v>9/26/22-10/25/22</v>
      </c>
      <c r="D29" s="30" t="s">
        <v>154</v>
      </c>
      <c r="E29" s="2" t="s">
        <v>140</v>
      </c>
      <c r="F29" s="31">
        <f>('Misc Electric'!AH20)</f>
        <v>12900</v>
      </c>
      <c r="G29" s="32" t="s">
        <v>122</v>
      </c>
      <c r="H29" s="33">
        <f>SUM('Misc Electric'!AI20)</f>
        <v>119.9</v>
      </c>
    </row>
    <row r="30" spans="1:8" ht="15.75" hidden="1">
      <c r="A30" s="28" t="s">
        <v>155</v>
      </c>
      <c r="B30" s="29" t="s">
        <v>35</v>
      </c>
      <c r="C30" s="35" t="str">
        <f>('JASPER-NEWTON'!AG5)</f>
        <v>disconnected</v>
      </c>
      <c r="D30" s="30" t="s">
        <v>143</v>
      </c>
      <c r="E30" s="2" t="s">
        <v>138</v>
      </c>
      <c r="F30" s="31">
        <f>('JASPER-NEWTON'!AH5)</f>
        <v>0</v>
      </c>
      <c r="G30" s="32" t="s">
        <v>139</v>
      </c>
      <c r="H30" s="33">
        <f>SUM('JASPER-NEWTON'!AI5)</f>
        <v>0</v>
      </c>
    </row>
    <row r="31" spans="1:8" ht="15.75">
      <c r="A31" s="28" t="s">
        <v>155</v>
      </c>
      <c r="B31" s="29" t="s">
        <v>36</v>
      </c>
      <c r="C31" s="35" t="str">
        <f>('JASPER-NEWTON'!AG6)</f>
        <v>9/12/22-10/13/22</v>
      </c>
      <c r="D31" s="30" t="s">
        <v>143</v>
      </c>
      <c r="E31" s="2" t="s">
        <v>138</v>
      </c>
      <c r="F31" s="31">
        <f>('JASPER-NEWTON'!AH6)</f>
        <v>66</v>
      </c>
      <c r="G31" s="32" t="s">
        <v>139</v>
      </c>
      <c r="H31" s="33">
        <f>SUM('JASPER-NEWTON'!AI6)</f>
        <v>44.03</v>
      </c>
    </row>
    <row r="32" spans="1:8" ht="15.75">
      <c r="A32" s="28" t="s">
        <v>155</v>
      </c>
      <c r="B32" s="29" t="s">
        <v>39</v>
      </c>
      <c r="C32" s="35" t="str">
        <f>('JASPER-NEWTON'!AG7)</f>
        <v>9/12/22-10/13/22</v>
      </c>
      <c r="D32" s="30" t="s">
        <v>97</v>
      </c>
      <c r="E32" s="2" t="s">
        <v>138</v>
      </c>
      <c r="F32" s="31">
        <f>('JASPER-NEWTON'!AH7)</f>
        <v>2870</v>
      </c>
      <c r="G32" s="32" t="s">
        <v>139</v>
      </c>
      <c r="H32" s="33">
        <f>SUM('JASPER-NEWTON'!AI7)</f>
        <v>445.13</v>
      </c>
    </row>
    <row r="33" spans="1:8" ht="15.75">
      <c r="A33" s="28" t="s">
        <v>155</v>
      </c>
      <c r="B33" s="29" t="s">
        <v>40</v>
      </c>
      <c r="C33" s="35" t="str">
        <f>('JASPER-NEWTON'!AG8)</f>
        <v>9/12/22-10/13/22</v>
      </c>
      <c r="D33" s="30" t="s">
        <v>156</v>
      </c>
      <c r="E33" s="2" t="s">
        <v>138</v>
      </c>
      <c r="F33" s="31">
        <f>('JASPER-NEWTON'!AH8)</f>
        <v>1985</v>
      </c>
      <c r="G33" s="32" t="s">
        <v>139</v>
      </c>
      <c r="H33" s="33">
        <f>SUM('JASPER-NEWTON'!AI8)</f>
        <v>313.66</v>
      </c>
    </row>
    <row r="34" spans="1:8" ht="15.75">
      <c r="A34" s="28" t="s">
        <v>155</v>
      </c>
      <c r="B34" s="29" t="s">
        <v>48</v>
      </c>
      <c r="C34" s="35" t="str">
        <f>('JASPER-NEWTON'!AG9)</f>
        <v>9/12/22-10/13/22</v>
      </c>
      <c r="D34" s="30" t="s">
        <v>96</v>
      </c>
      <c r="E34" s="2" t="s">
        <v>138</v>
      </c>
      <c r="F34" s="31">
        <f>('JASPER-NEWTON'!AH9)</f>
        <v>2716</v>
      </c>
      <c r="G34" s="32" t="s">
        <v>139</v>
      </c>
      <c r="H34" s="33">
        <f>SUM('JASPER-NEWTON'!AI9)</f>
        <v>407.84</v>
      </c>
    </row>
    <row r="35" spans="1:8" ht="15.75">
      <c r="A35" s="28" t="s">
        <v>155</v>
      </c>
      <c r="B35" s="29" t="s">
        <v>41</v>
      </c>
      <c r="C35" s="35" t="str">
        <f>('JASPER-NEWTON'!AG10)</f>
        <v>9/12/22-10/13/22</v>
      </c>
      <c r="D35" s="30" t="s">
        <v>143</v>
      </c>
      <c r="E35" s="2" t="s">
        <v>138</v>
      </c>
      <c r="F35" s="31">
        <f>('JASPER-NEWTON'!AH10)</f>
        <v>1947</v>
      </c>
      <c r="G35" s="32" t="s">
        <v>139</v>
      </c>
      <c r="H35" s="33">
        <f>SUM('JASPER-NEWTON'!AI10)</f>
        <v>320.41</v>
      </c>
    </row>
    <row r="36" spans="1:8" ht="15.75">
      <c r="A36" s="28" t="s">
        <v>155</v>
      </c>
      <c r="B36" s="29" t="s">
        <v>9</v>
      </c>
      <c r="C36" s="35" t="str">
        <f>('JASPER-NEWTON'!AG11)</f>
        <v>9/6/22-10/7/22</v>
      </c>
      <c r="D36" s="30" t="s">
        <v>157</v>
      </c>
      <c r="E36" s="2" t="s">
        <v>138</v>
      </c>
      <c r="F36" s="31">
        <f>('JASPER-NEWTON'!AH11)</f>
        <v>238</v>
      </c>
      <c r="G36" s="32" t="s">
        <v>139</v>
      </c>
      <c r="H36" s="33">
        <f>SUM('JASPER-NEWTON'!AI11)</f>
        <v>67.01</v>
      </c>
    </row>
    <row r="37" spans="1:8" ht="15.75">
      <c r="A37" s="28" t="s">
        <v>155</v>
      </c>
      <c r="B37" s="29" t="s">
        <v>25</v>
      </c>
      <c r="C37" s="35" t="str">
        <f>('JASPER-NEWTON'!AG12)</f>
        <v>8/28/22-9/19/22</v>
      </c>
      <c r="D37" s="30" t="s">
        <v>158</v>
      </c>
      <c r="E37" s="2" t="s">
        <v>138</v>
      </c>
      <c r="F37" s="31">
        <f>('JASPER-NEWTON'!AH12)</f>
        <v>1021</v>
      </c>
      <c r="G37" s="32" t="s">
        <v>139</v>
      </c>
      <c r="H37" s="33">
        <f>SUM('JASPER-NEWTON'!AI12)</f>
        <v>155.09</v>
      </c>
    </row>
    <row r="38" spans="1:8" ht="15.75">
      <c r="A38" s="28" t="s">
        <v>155</v>
      </c>
      <c r="B38" s="29" t="s">
        <v>23</v>
      </c>
      <c r="C38" s="35" t="str">
        <f>('JASPER-NEWTON'!AD13)</f>
        <v>8/19/22-9/19/22</v>
      </c>
      <c r="D38" s="30" t="s">
        <v>158</v>
      </c>
      <c r="E38" s="2" t="s">
        <v>138</v>
      </c>
      <c r="F38" s="31">
        <f>('JASPER-NEWTON'!AE13)</f>
        <v>413</v>
      </c>
      <c r="G38" s="32" t="s">
        <v>139</v>
      </c>
      <c r="H38" s="33">
        <f>SUM('JASPER-NEWTON'!AF13)</f>
        <v>98.16</v>
      </c>
    </row>
    <row r="39" spans="1:8" ht="15.75">
      <c r="A39" s="28" t="s">
        <v>155</v>
      </c>
      <c r="B39" s="29" t="s">
        <v>42</v>
      </c>
      <c r="C39" s="35" t="str">
        <f>('JASPER-NEWTON'!AG14)</f>
        <v>9/12/22-10/13/22</v>
      </c>
      <c r="D39" s="30" t="s">
        <v>143</v>
      </c>
      <c r="E39" s="2" t="s">
        <v>138</v>
      </c>
      <c r="F39" s="31">
        <f>('JASPER-NEWTON'!AH14)</f>
        <v>71</v>
      </c>
      <c r="G39" s="32" t="s">
        <v>139</v>
      </c>
      <c r="H39" s="33">
        <f>SUM('JASPER-NEWTON'!AI14)</f>
        <v>31.48</v>
      </c>
    </row>
    <row r="40" spans="1:8" ht="15.75">
      <c r="A40" s="28" t="s">
        <v>155</v>
      </c>
      <c r="B40" s="29" t="s">
        <v>16</v>
      </c>
      <c r="C40" s="35" t="str">
        <f>('JASPER-NEWTON'!AG15)</f>
        <v>8/29/22-9/29/22</v>
      </c>
      <c r="D40" s="30" t="s">
        <v>159</v>
      </c>
      <c r="E40" s="2" t="s">
        <v>138</v>
      </c>
      <c r="F40" s="31">
        <f>('JASPER-NEWTON'!AH15)</f>
        <v>1</v>
      </c>
      <c r="G40" s="32" t="s">
        <v>139</v>
      </c>
      <c r="H40" s="33">
        <f>SUM('JASPER-NEWTON'!AI15)</f>
        <v>22.13</v>
      </c>
    </row>
    <row r="41" spans="1:8" ht="15.75">
      <c r="A41" s="28" t="s">
        <v>155</v>
      </c>
      <c r="B41" s="29" t="s">
        <v>45</v>
      </c>
      <c r="C41" s="35" t="str">
        <f>('JASPER-NEWTON'!AG16)</f>
        <v>9/12/22-10/13/22</v>
      </c>
      <c r="D41" s="30" t="s">
        <v>144</v>
      </c>
      <c r="E41" s="2" t="s">
        <v>138</v>
      </c>
      <c r="F41" s="31">
        <f>('JASPER-NEWTON'!AH16)</f>
        <v>3164</v>
      </c>
      <c r="G41" s="32" t="s">
        <v>139</v>
      </c>
      <c r="H41" s="33">
        <f>SUM('JASPER-NEWTON'!AI16)</f>
        <v>456.6</v>
      </c>
    </row>
    <row r="42" spans="1:8" ht="15.75">
      <c r="A42" s="28" t="s">
        <v>155</v>
      </c>
      <c r="B42" s="29" t="s">
        <v>13</v>
      </c>
      <c r="C42" s="35" t="str">
        <f>('JASPER-NEWTON'!AG17)</f>
        <v>8/29/22-9/29/22</v>
      </c>
      <c r="D42" s="30" t="s">
        <v>156</v>
      </c>
      <c r="E42" s="2" t="s">
        <v>138</v>
      </c>
      <c r="F42" s="31">
        <f>('JASPER-NEWTON'!AH17)</f>
        <v>1315</v>
      </c>
      <c r="G42" s="32" t="s">
        <v>139</v>
      </c>
      <c r="H42" s="33">
        <f>SUM('JASPER-NEWTON'!AI17)</f>
        <v>193.41</v>
      </c>
    </row>
    <row r="43" spans="1:8" ht="15.75">
      <c r="A43" s="28" t="s">
        <v>155</v>
      </c>
      <c r="B43" s="29" t="s">
        <v>19</v>
      </c>
      <c r="C43" s="35" t="str">
        <f>('JASPER-NEWTON'!AG18)</f>
        <v>8/29/22-9/29/22</v>
      </c>
      <c r="D43" s="30" t="s">
        <v>154</v>
      </c>
      <c r="E43" s="2" t="s">
        <v>138</v>
      </c>
      <c r="F43" s="31">
        <f>('JASPER-NEWTON'!AH18)</f>
        <v>8320</v>
      </c>
      <c r="G43" s="32" t="s">
        <v>139</v>
      </c>
      <c r="H43" s="33">
        <f>SUM('JASPER-NEWTON'!AI18)</f>
        <v>1106.49</v>
      </c>
    </row>
    <row r="44" spans="1:8" ht="15.75">
      <c r="A44" s="28" t="s">
        <v>155</v>
      </c>
      <c r="B44" s="29" t="s">
        <v>46</v>
      </c>
      <c r="C44" s="35" t="str">
        <f>('JASPER-NEWTON'!AG19)</f>
        <v>9/12/22-10/13/22</v>
      </c>
      <c r="D44" s="30" t="s">
        <v>97</v>
      </c>
      <c r="E44" s="2" t="s">
        <v>138</v>
      </c>
      <c r="F44" s="31">
        <f>('JASPER-NEWTON'!AH19)</f>
        <v>1183</v>
      </c>
      <c r="G44" s="32" t="s">
        <v>139</v>
      </c>
      <c r="H44" s="33">
        <f>SUM('JASPER-NEWTON'!AI19)</f>
        <v>180.08</v>
      </c>
    </row>
    <row r="45" spans="1:8" ht="15.75">
      <c r="A45" s="28" t="s">
        <v>155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66</v>
      </c>
      <c r="C46" s="35" t="str">
        <f>('JASPER-NEWTON'!AG21)</f>
        <v>8/29/22-9/29/22</v>
      </c>
      <c r="D46" s="2" t="s">
        <v>159</v>
      </c>
      <c r="E46" s="2" t="s">
        <v>138</v>
      </c>
      <c r="F46" s="31">
        <f>('JASPER-NEWTON'!AH21)</f>
        <v>315</v>
      </c>
      <c r="G46" s="32" t="s">
        <v>139</v>
      </c>
      <c r="H46" s="33">
        <f>SUM('JASPER-NEWTON'!AI21)</f>
        <v>63.06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161</v>
      </c>
      <c r="B48" s="29">
        <v>154</v>
      </c>
      <c r="C48" s="35">
        <f>('Misc Electric'!AG22)</f>
        <v>0</v>
      </c>
      <c r="D48" s="2" t="s">
        <v>159</v>
      </c>
      <c r="E48" s="2" t="s">
        <v>140</v>
      </c>
      <c r="F48" s="31">
        <f>('Misc Electric'!AH22)</f>
        <v>0</v>
      </c>
      <c r="G48" s="32" t="s">
        <v>122</v>
      </c>
      <c r="H48" s="34">
        <f>SUM('Misc Electric'!AI22)</f>
        <v>0</v>
      </c>
    </row>
    <row r="49" spans="1:8" ht="15.75">
      <c r="A49" s="28" t="s">
        <v>162</v>
      </c>
      <c r="B49" s="29" t="s">
        <v>29</v>
      </c>
      <c r="C49" s="35">
        <f>('Misc Electric'!AG7)</f>
        <v>0</v>
      </c>
      <c r="D49" s="2" t="s">
        <v>163</v>
      </c>
      <c r="E49" s="30" t="s">
        <v>138</v>
      </c>
      <c r="F49" s="31">
        <f>('Misc Electric'!AH7)</f>
        <v>0</v>
      </c>
      <c r="G49" s="32" t="s">
        <v>139</v>
      </c>
      <c r="H49" s="34">
        <f>SUM('Misc Electric'!AI7)</f>
        <v>0</v>
      </c>
    </row>
    <row r="50" spans="1:8" ht="15.75">
      <c r="A50" s="28" t="s">
        <v>164</v>
      </c>
      <c r="B50" s="29">
        <v>97</v>
      </c>
      <c r="C50" s="35" t="str">
        <f>('Misc Electric'!AG23)</f>
        <v>9/19/22-10/18/22</v>
      </c>
      <c r="D50" s="2" t="s">
        <v>165</v>
      </c>
      <c r="E50" s="30" t="s">
        <v>140</v>
      </c>
      <c r="F50" s="31">
        <f>('Misc Electric'!AH23)</f>
        <v>2183</v>
      </c>
      <c r="G50" s="32" t="s">
        <v>122</v>
      </c>
      <c r="H50" s="34">
        <f>SUM('Misc Electric'!AI23)</f>
        <v>51.49</v>
      </c>
    </row>
    <row r="51" spans="1:8" ht="15.75">
      <c r="A51" s="28" t="s">
        <v>164</v>
      </c>
      <c r="B51" s="29">
        <v>1431</v>
      </c>
      <c r="C51" s="35" t="str">
        <f>('Misc Electric'!AG24)</f>
        <v>9/19/22-10/18/22</v>
      </c>
      <c r="D51" s="2" t="s">
        <v>166</v>
      </c>
      <c r="E51" s="30" t="s">
        <v>140</v>
      </c>
      <c r="F51" s="31">
        <f>('Misc Electric'!AH24)</f>
        <v>221</v>
      </c>
      <c r="G51" s="32" t="s">
        <v>122</v>
      </c>
      <c r="H51" s="34">
        <f>SUM('Misc Electric'!AI24)</f>
        <v>43.6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212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Electric'!AJ11)</f>
        <v>0</v>
      </c>
      <c r="D3" s="30" t="s">
        <v>131</v>
      </c>
      <c r="E3" s="2" t="s">
        <v>132</v>
      </c>
      <c r="F3" s="31">
        <f>('Misc Electric'!AK11)</f>
        <v>0</v>
      </c>
      <c r="G3" s="32" t="s">
        <v>121</v>
      </c>
      <c r="H3" s="33">
        <f>SUM('Misc Electric'!AL11)</f>
        <v>0</v>
      </c>
    </row>
    <row r="4" spans="1:8" ht="15.75">
      <c r="A4" s="28" t="s">
        <v>130</v>
      </c>
      <c r="B4" s="29" t="s">
        <v>133</v>
      </c>
      <c r="C4" s="35">
        <f>('Misc Electric'!AJ12)</f>
        <v>0</v>
      </c>
      <c r="D4" s="30" t="s">
        <v>134</v>
      </c>
      <c r="E4" s="2" t="s">
        <v>132</v>
      </c>
      <c r="F4" s="31">
        <f>('Misc Electric'!AK12)</f>
        <v>0</v>
      </c>
      <c r="G4" s="32" t="s">
        <v>121</v>
      </c>
      <c r="H4" s="33">
        <f>SUM('Misc Electric'!AL12)</f>
        <v>0</v>
      </c>
    </row>
    <row r="5" spans="1:8" ht="15.75">
      <c r="A5" s="28" t="s">
        <v>130</v>
      </c>
      <c r="B5" s="29" t="s">
        <v>135</v>
      </c>
      <c r="C5" s="35">
        <f>('Misc Electric'!AJ13)</f>
        <v>0</v>
      </c>
      <c r="D5" s="30" t="s">
        <v>136</v>
      </c>
      <c r="E5" s="2" t="s">
        <v>132</v>
      </c>
      <c r="F5" s="31">
        <f>('Misc Electric'!AK13)</f>
        <v>0</v>
      </c>
      <c r="G5" s="32" t="s">
        <v>121</v>
      </c>
      <c r="H5" s="33">
        <f>SUM('Misc Electric'!AL13)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137</v>
      </c>
      <c r="E7" s="2" t="s">
        <v>138</v>
      </c>
      <c r="F7" s="31">
        <f>('City of Jasper'!AK14)</f>
        <v>0</v>
      </c>
      <c r="G7" s="32" t="s">
        <v>139</v>
      </c>
      <c r="H7" s="33">
        <f>SUM('City of Jasper'!AL14)</f>
        <v>0</v>
      </c>
    </row>
    <row r="8" spans="1:8" ht="15.75">
      <c r="A8" s="38" t="s">
        <v>7</v>
      </c>
      <c r="B8" s="37" t="s">
        <v>170</v>
      </c>
      <c r="C8" s="35">
        <f>('City of Jasper'!AJ17)</f>
        <v>0</v>
      </c>
      <c r="D8" s="41" t="s">
        <v>169</v>
      </c>
      <c r="E8" s="42" t="s">
        <v>138</v>
      </c>
      <c r="F8" s="31">
        <f>SUM('City of Jasper'!AK17)</f>
        <v>0</v>
      </c>
      <c r="G8" s="44" t="s">
        <v>139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134</v>
      </c>
      <c r="E9" s="2" t="s">
        <v>140</v>
      </c>
      <c r="F9" s="31">
        <f>('City of Jasper'!AK7)</f>
        <v>0</v>
      </c>
      <c r="G9" s="32" t="s">
        <v>122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141</v>
      </c>
      <c r="E10" s="2" t="s">
        <v>138</v>
      </c>
      <c r="F10" s="31">
        <f>('City of Jasper'!AK13)</f>
        <v>0</v>
      </c>
      <c r="G10" s="32" t="s">
        <v>139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142</v>
      </c>
      <c r="E11" s="2" t="s">
        <v>138</v>
      </c>
      <c r="F11" s="31">
        <f>('City of Jasper'!AK12)</f>
        <v>0</v>
      </c>
      <c r="G11" s="32" t="s">
        <v>139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 t="str">
        <f>('City of Jasper'!AG4)</f>
        <v>9/14/22-10/13/22</v>
      </c>
      <c r="D12" s="30" t="s">
        <v>143</v>
      </c>
      <c r="E12" s="2" t="s">
        <v>140</v>
      </c>
      <c r="F12" s="31">
        <f>('City of Jasper'!AH4)</f>
        <v>520</v>
      </c>
      <c r="G12" s="32" t="s">
        <v>122</v>
      </c>
      <c r="H12" s="33">
        <f>SUM('City of Jasper'!AI4)</f>
        <v>103.14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144</v>
      </c>
      <c r="E13" s="2" t="s">
        <v>140</v>
      </c>
      <c r="F13" s="31">
        <f>('City of Jasper'!AK5)</f>
        <v>0</v>
      </c>
      <c r="G13" s="32" t="s">
        <v>122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145</v>
      </c>
      <c r="E14" s="2" t="s">
        <v>138</v>
      </c>
      <c r="F14" s="31">
        <f>('City of Jasper'!AK6)</f>
        <v>0</v>
      </c>
      <c r="G14" s="32" t="s">
        <v>139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134</v>
      </c>
      <c r="E15" s="2" t="s">
        <v>138</v>
      </c>
      <c r="F15" s="31">
        <f>('City of Jasper'!AK8)</f>
        <v>0</v>
      </c>
      <c r="G15" s="32" t="s">
        <v>139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146</v>
      </c>
      <c r="E16" s="2" t="s">
        <v>138</v>
      </c>
      <c r="F16" s="31">
        <f>('City of Jasper'!AK11)</f>
        <v>0</v>
      </c>
      <c r="G16" s="32" t="s">
        <v>139</v>
      </c>
      <c r="H16" s="33">
        <f>SUM('City of Jasper'!AL11)</f>
        <v>0</v>
      </c>
    </row>
    <row r="17" spans="1:8" ht="15.75">
      <c r="A17" s="38" t="s">
        <v>7</v>
      </c>
      <c r="B17" s="49" t="s">
        <v>105</v>
      </c>
      <c r="C17" s="35">
        <f>('City of Jasper'!AJ15)</f>
        <v>0</v>
      </c>
      <c r="D17" s="41" t="s">
        <v>167</v>
      </c>
      <c r="E17" s="42" t="s">
        <v>138</v>
      </c>
      <c r="F17" s="31">
        <f>('City of Jasper'!AK15)</f>
        <v>0</v>
      </c>
      <c r="G17" s="44" t="s">
        <v>139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147</v>
      </c>
      <c r="E18" s="2" t="s">
        <v>140</v>
      </c>
      <c r="F18" s="31">
        <f>('City of Jasper'!AK12)</f>
        <v>0</v>
      </c>
      <c r="G18" s="32" t="s">
        <v>122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147</v>
      </c>
      <c r="E19" s="2" t="s">
        <v>138</v>
      </c>
      <c r="F19" s="31">
        <f>('City of Jasper'!AK13)</f>
        <v>0</v>
      </c>
      <c r="G19" s="32" t="s">
        <v>139</v>
      </c>
      <c r="H19" s="33">
        <f>SUM('City of Jasper'!AL13)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Jasper'!AJ16</f>
        <v>0</v>
      </c>
      <c r="D21" s="30" t="s">
        <v>171</v>
      </c>
      <c r="E21" s="2" t="s">
        <v>138</v>
      </c>
      <c r="F21" s="31">
        <f>SUM('City of Jasper'!AK16)</f>
        <v>0</v>
      </c>
      <c r="G21" s="32" t="s">
        <v>139</v>
      </c>
      <c r="H21" s="33">
        <f>SUM('City of Jasper'!AL16)</f>
        <v>0</v>
      </c>
    </row>
    <row r="22" spans="1:8" ht="15.75">
      <c r="A22" s="28" t="s">
        <v>32</v>
      </c>
      <c r="B22" s="29" t="s">
        <v>104</v>
      </c>
      <c r="C22" s="35">
        <f>('Misc Electric'!AJ6)</f>
        <v>0</v>
      </c>
      <c r="D22" s="30" t="s">
        <v>148</v>
      </c>
      <c r="E22" s="2" t="s">
        <v>138</v>
      </c>
      <c r="F22" s="31">
        <f>('Misc Electric'!AK6)</f>
        <v>0</v>
      </c>
      <c r="G22" s="32" t="s">
        <v>139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149</v>
      </c>
      <c r="E23" s="2" t="s">
        <v>138</v>
      </c>
      <c r="F23" s="31">
        <f>('Misc Electric'!AK5)</f>
        <v>0</v>
      </c>
      <c r="G23" s="32" t="s">
        <v>139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Electric'!AJ17)</f>
        <v>0</v>
      </c>
      <c r="D24" s="41" t="s">
        <v>149</v>
      </c>
      <c r="E24" s="42" t="s">
        <v>140</v>
      </c>
      <c r="F24" s="43">
        <f>('Misc Electric'!AK17)</f>
        <v>0</v>
      </c>
      <c r="G24" s="44" t="s">
        <v>122</v>
      </c>
      <c r="H24" s="51">
        <f>SUM('Misc Electric'!AL17)</f>
        <v>0</v>
      </c>
    </row>
    <row r="25" spans="1:8" ht="15.75">
      <c r="A25" s="28" t="s">
        <v>150</v>
      </c>
      <c r="B25" s="29">
        <v>33482103</v>
      </c>
      <c r="C25" s="35">
        <f>('Misc Electric'!AJ9)</f>
        <v>0</v>
      </c>
      <c r="D25" s="30" t="s">
        <v>57</v>
      </c>
      <c r="E25" s="2" t="s">
        <v>138</v>
      </c>
      <c r="F25" s="31">
        <f>('Misc Electric'!AK9)</f>
        <v>0</v>
      </c>
      <c r="G25" s="32" t="s">
        <v>139</v>
      </c>
      <c r="H25" s="33">
        <f>SUM('Misc Electric'!AL9)</f>
        <v>0</v>
      </c>
    </row>
    <row r="26" spans="1:8" ht="15.75">
      <c r="A26" s="28" t="s">
        <v>150</v>
      </c>
      <c r="B26" s="29">
        <v>33483901</v>
      </c>
      <c r="C26" s="35">
        <f>('Misc Electric'!AJ10)</f>
        <v>0</v>
      </c>
      <c r="D26" s="30" t="s">
        <v>151</v>
      </c>
      <c r="E26" s="2" t="s">
        <v>138</v>
      </c>
      <c r="F26" s="31">
        <f>('Misc Electric'!AK10)</f>
        <v>0</v>
      </c>
      <c r="G26" s="32" t="s">
        <v>139</v>
      </c>
      <c r="H26" s="33">
        <f>SUM('Misc Electric'!AL10)</f>
        <v>0</v>
      </c>
    </row>
    <row r="27" spans="1:8" ht="15.75">
      <c r="A27" s="28" t="s">
        <v>152</v>
      </c>
      <c r="B27" s="29">
        <v>576</v>
      </c>
      <c r="C27" s="35">
        <f>('Misc Electric'!AJ19)</f>
        <v>0</v>
      </c>
      <c r="D27" s="30" t="s">
        <v>153</v>
      </c>
      <c r="E27" s="2" t="s">
        <v>140</v>
      </c>
      <c r="F27" s="31">
        <f>('Misc Electric'!AK19)</f>
        <v>0</v>
      </c>
      <c r="G27" s="32" t="s">
        <v>122</v>
      </c>
      <c r="H27" s="33">
        <f>SUM('Misc Electric'!AL19)</f>
        <v>0</v>
      </c>
    </row>
    <row r="28" spans="1:8" ht="15.75">
      <c r="A28" s="28" t="s">
        <v>152</v>
      </c>
      <c r="B28" s="29">
        <v>1098</v>
      </c>
      <c r="C28" s="35">
        <f>('Misc Electric'!AJ20)</f>
        <v>0</v>
      </c>
      <c r="D28" s="30" t="s">
        <v>154</v>
      </c>
      <c r="E28" s="2" t="s">
        <v>140</v>
      </c>
      <c r="F28" s="31">
        <f>('Misc Electric'!AK20)</f>
        <v>0</v>
      </c>
      <c r="G28" s="32" t="s">
        <v>122</v>
      </c>
      <c r="H28" s="33">
        <f>SUM('Misc Electric'!AL20)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('JASPER-NEWTON'!AJ5)</f>
        <v>disconnected</v>
      </c>
      <c r="D29" s="30" t="s">
        <v>143</v>
      </c>
      <c r="E29" s="2" t="s">
        <v>138</v>
      </c>
      <c r="F29" s="31">
        <f>('JASPER-NEWTON'!AK5)</f>
        <v>0</v>
      </c>
      <c r="G29" s="32" t="s">
        <v>139</v>
      </c>
      <c r="H29" s="33">
        <f>SUM('JASPER-NEWTON'!AL5)</f>
        <v>0</v>
      </c>
    </row>
    <row r="30" spans="1:8" ht="15.75">
      <c r="A30" s="28" t="s">
        <v>155</v>
      </c>
      <c r="B30" s="29" t="s">
        <v>36</v>
      </c>
      <c r="C30" s="35">
        <f>('JASPER-NEWTON'!AJ6)</f>
        <v>0</v>
      </c>
      <c r="D30" s="30" t="s">
        <v>143</v>
      </c>
      <c r="E30" s="2" t="s">
        <v>138</v>
      </c>
      <c r="F30" s="31">
        <f>('JASPER-NEWTON'!AK6)</f>
        <v>0</v>
      </c>
      <c r="G30" s="32" t="s">
        <v>139</v>
      </c>
      <c r="H30" s="33">
        <f>SUM('JASPER-NEWTON'!AL6)</f>
        <v>0</v>
      </c>
    </row>
    <row r="31" spans="1:8" ht="15.75">
      <c r="A31" s="28" t="s">
        <v>155</v>
      </c>
      <c r="B31" s="29" t="s">
        <v>39</v>
      </c>
      <c r="C31" s="35">
        <f>('JASPER-NEWTON'!AJ7)</f>
        <v>0</v>
      </c>
      <c r="D31" s="30" t="s">
        <v>97</v>
      </c>
      <c r="E31" s="2" t="s">
        <v>138</v>
      </c>
      <c r="F31" s="31">
        <f>('JASPER-NEWTON'!AK7)</f>
        <v>0</v>
      </c>
      <c r="G31" s="32" t="s">
        <v>139</v>
      </c>
      <c r="H31" s="33">
        <f>SUM('JASPER-NEWTON'!AL7)</f>
        <v>0</v>
      </c>
    </row>
    <row r="32" spans="1:8" ht="15.75">
      <c r="A32" s="28" t="s">
        <v>155</v>
      </c>
      <c r="B32" s="29" t="s">
        <v>40</v>
      </c>
      <c r="C32" s="35">
        <f>('JASPER-NEWTON'!AJ8)</f>
        <v>0</v>
      </c>
      <c r="D32" s="30" t="s">
        <v>156</v>
      </c>
      <c r="E32" s="2" t="s">
        <v>138</v>
      </c>
      <c r="F32" s="31">
        <f>('JASPER-NEWTON'!AK8)</f>
        <v>0</v>
      </c>
      <c r="G32" s="32" t="s">
        <v>139</v>
      </c>
      <c r="H32" s="33">
        <f>SUM('JASPER-NEWTON'!AL8)</f>
        <v>0</v>
      </c>
    </row>
    <row r="33" spans="1:8" ht="15.75">
      <c r="A33" s="28" t="s">
        <v>155</v>
      </c>
      <c r="B33" s="29" t="s">
        <v>48</v>
      </c>
      <c r="C33" s="35">
        <f>('JASPER-NEWTON'!AJ9)</f>
        <v>0</v>
      </c>
      <c r="D33" s="30" t="s">
        <v>96</v>
      </c>
      <c r="E33" s="2" t="s">
        <v>138</v>
      </c>
      <c r="F33" s="31">
        <f>('JASPER-NEWTON'!AK9)</f>
        <v>0</v>
      </c>
      <c r="G33" s="32" t="s">
        <v>139</v>
      </c>
      <c r="H33" s="33">
        <f>SUM('JASPER-NEWTON'!AL9)</f>
        <v>0</v>
      </c>
    </row>
    <row r="34" spans="1:8" ht="15.75">
      <c r="A34" s="28" t="s">
        <v>155</v>
      </c>
      <c r="B34" s="29" t="s">
        <v>41</v>
      </c>
      <c r="C34" s="35">
        <f>('JASPER-NEWTON'!AJ10)</f>
        <v>0</v>
      </c>
      <c r="D34" s="30" t="s">
        <v>143</v>
      </c>
      <c r="E34" s="2" t="s">
        <v>138</v>
      </c>
      <c r="F34" s="31">
        <f>('JASPER-NEWTON'!AK10)</f>
        <v>0</v>
      </c>
      <c r="G34" s="32" t="s">
        <v>139</v>
      </c>
      <c r="H34" s="33">
        <f>SUM('JASPER-NEWTON'!AL10)</f>
        <v>0</v>
      </c>
    </row>
    <row r="35" spans="1:8" ht="15.75">
      <c r="A35" s="28" t="s">
        <v>155</v>
      </c>
      <c r="B35" s="29" t="s">
        <v>9</v>
      </c>
      <c r="C35" s="35">
        <f>('JASPER-NEWTON'!AJ11)</f>
        <v>0</v>
      </c>
      <c r="D35" s="30" t="s">
        <v>157</v>
      </c>
      <c r="E35" s="2" t="s">
        <v>138</v>
      </c>
      <c r="F35" s="31">
        <f>('JASPER-NEWTON'!AK11)</f>
        <v>0</v>
      </c>
      <c r="G35" s="32" t="s">
        <v>139</v>
      </c>
      <c r="H35" s="33">
        <f>SUM('JASPER-NEWTON'!AL11)</f>
        <v>0</v>
      </c>
    </row>
    <row r="36" spans="1:8" ht="15.75">
      <c r="A36" s="28" t="s">
        <v>155</v>
      </c>
      <c r="B36" s="29" t="s">
        <v>25</v>
      </c>
      <c r="C36" s="35">
        <f>('JASPER-NEWTON'!AJ12)</f>
        <v>0</v>
      </c>
      <c r="D36" s="30" t="s">
        <v>158</v>
      </c>
      <c r="E36" s="2" t="s">
        <v>138</v>
      </c>
      <c r="F36" s="31">
        <f>('JASPER-NEWTON'!AK12)</f>
        <v>0</v>
      </c>
      <c r="G36" s="32" t="s">
        <v>139</v>
      </c>
      <c r="H36" s="33">
        <f>SUM('JASPER-NEWTON'!AL12)</f>
        <v>0</v>
      </c>
    </row>
    <row r="37" spans="1:8" ht="15.75">
      <c r="A37" s="28" t="s">
        <v>155</v>
      </c>
      <c r="B37" s="29" t="s">
        <v>23</v>
      </c>
      <c r="C37" s="35">
        <f>('JASPER-NEWTON'!AJ13)</f>
        <v>0</v>
      </c>
      <c r="D37" s="30" t="s">
        <v>158</v>
      </c>
      <c r="E37" s="2" t="s">
        <v>138</v>
      </c>
      <c r="F37" s="31">
        <f>('JASPER-NEWTON'!AK13)</f>
        <v>0</v>
      </c>
      <c r="G37" s="32" t="s">
        <v>139</v>
      </c>
      <c r="H37" s="33">
        <f>SUM('JASPER-NEWTON'!AL13)</f>
        <v>0</v>
      </c>
    </row>
    <row r="38" spans="1:8" ht="15.75">
      <c r="A38" s="28" t="s">
        <v>155</v>
      </c>
      <c r="B38" s="29" t="s">
        <v>42</v>
      </c>
      <c r="C38" s="35">
        <f>('JASPER-NEWTON'!AJ14)</f>
        <v>0</v>
      </c>
      <c r="D38" s="30" t="s">
        <v>143</v>
      </c>
      <c r="E38" s="2" t="s">
        <v>138</v>
      </c>
      <c r="F38" s="31">
        <f>('JASPER-NEWTON'!AK14)</f>
        <v>0</v>
      </c>
      <c r="G38" s="32" t="s">
        <v>139</v>
      </c>
      <c r="H38" s="33">
        <f>SUM('JASPER-NEWTON'!AL14)</f>
        <v>0</v>
      </c>
    </row>
    <row r="39" spans="1:8" ht="15.75">
      <c r="A39" s="28" t="s">
        <v>155</v>
      </c>
      <c r="B39" s="29" t="s">
        <v>16</v>
      </c>
      <c r="C39" s="35">
        <f>('JASPER-NEWTON'!AJ15)</f>
        <v>0</v>
      </c>
      <c r="D39" s="30" t="s">
        <v>159</v>
      </c>
      <c r="E39" s="2" t="s">
        <v>138</v>
      </c>
      <c r="F39" s="31">
        <f>('JASPER-NEWTON'!AK15)</f>
        <v>0</v>
      </c>
      <c r="G39" s="32" t="s">
        <v>139</v>
      </c>
      <c r="H39" s="33">
        <f>SUM('JASPER-NEWTON'!AL15)</f>
        <v>0</v>
      </c>
    </row>
    <row r="40" spans="1:8" ht="15.75">
      <c r="A40" s="28" t="s">
        <v>155</v>
      </c>
      <c r="B40" s="29" t="s">
        <v>45</v>
      </c>
      <c r="C40" s="35">
        <f>('JASPER-NEWTON'!AJ16)</f>
        <v>0</v>
      </c>
      <c r="D40" s="30" t="s">
        <v>144</v>
      </c>
      <c r="E40" s="2" t="s">
        <v>138</v>
      </c>
      <c r="F40" s="31">
        <f>('JASPER-NEWTON'!AK16)</f>
        <v>0</v>
      </c>
      <c r="G40" s="32" t="s">
        <v>139</v>
      </c>
      <c r="H40" s="33">
        <f>SUM('JASPER-NEWTON'!AL16)</f>
        <v>0</v>
      </c>
    </row>
    <row r="41" spans="1:8" ht="15.75">
      <c r="A41" s="28" t="s">
        <v>155</v>
      </c>
      <c r="B41" s="29" t="s">
        <v>13</v>
      </c>
      <c r="C41" s="35">
        <f>('JASPER-NEWTON'!AJ17)</f>
        <v>0</v>
      </c>
      <c r="D41" s="30" t="s">
        <v>156</v>
      </c>
      <c r="E41" s="2" t="s">
        <v>138</v>
      </c>
      <c r="F41" s="31">
        <f>('JASPER-NEWTON'!AK17)</f>
        <v>0</v>
      </c>
      <c r="G41" s="32" t="s">
        <v>139</v>
      </c>
      <c r="H41" s="33">
        <f>SUM('JASPER-NEWTON'!AL17)</f>
        <v>0</v>
      </c>
    </row>
    <row r="42" spans="1:8" ht="15.75">
      <c r="A42" s="28" t="s">
        <v>155</v>
      </c>
      <c r="B42" s="29" t="s">
        <v>19</v>
      </c>
      <c r="C42" s="35">
        <f>('JASPER-NEWTON'!AJ18)</f>
        <v>0</v>
      </c>
      <c r="D42" s="30" t="s">
        <v>154</v>
      </c>
      <c r="E42" s="2" t="s">
        <v>138</v>
      </c>
      <c r="F42" s="31">
        <f>('JASPER-NEWTON'!AK18)</f>
        <v>0</v>
      </c>
      <c r="G42" s="32" t="s">
        <v>139</v>
      </c>
      <c r="H42" s="33">
        <f>SUM('JASPER-NEWTON'!AL18)</f>
        <v>0</v>
      </c>
    </row>
    <row r="43" spans="1:8" ht="15.75">
      <c r="A43" s="28" t="s">
        <v>155</v>
      </c>
      <c r="B43" s="29" t="s">
        <v>46</v>
      </c>
      <c r="C43" s="35">
        <f>('JASPER-NEWTON'!AJ19)</f>
        <v>0</v>
      </c>
      <c r="D43" s="30" t="s">
        <v>97</v>
      </c>
      <c r="E43" s="2" t="s">
        <v>138</v>
      </c>
      <c r="F43" s="31">
        <f>('JASPER-NEWTON'!AK19)</f>
        <v>0</v>
      </c>
      <c r="G43" s="32" t="s">
        <v>139</v>
      </c>
      <c r="H43" s="33">
        <f>SUM('JASPER-NEWTON'!AL19)</f>
        <v>0</v>
      </c>
    </row>
    <row r="44" spans="1:8" ht="15.75">
      <c r="A44" s="28" t="s">
        <v>155</v>
      </c>
      <c r="B44" s="29" t="s">
        <v>47</v>
      </c>
      <c r="C44" s="35">
        <f>('JASPER-NEWTON'!AJ20)</f>
        <v>0</v>
      </c>
      <c r="D44" s="2" t="s">
        <v>97</v>
      </c>
      <c r="E44" s="2" t="s">
        <v>138</v>
      </c>
      <c r="F44" s="31">
        <f>('JASPER-NEWTON'!AK20)</f>
        <v>0</v>
      </c>
      <c r="G44" s="32" t="s">
        <v>139</v>
      </c>
      <c r="H44" s="33">
        <f>SUM('JASPER-NEWTON'!AL20)</f>
        <v>0</v>
      </c>
    </row>
    <row r="45" spans="1:8" ht="15.75">
      <c r="A45" s="28" t="s">
        <v>155</v>
      </c>
      <c r="B45" s="29" t="s">
        <v>66</v>
      </c>
      <c r="C45" s="35">
        <f>('JASPER-NEWTON'!AJ21)</f>
        <v>0</v>
      </c>
      <c r="D45" s="2" t="s">
        <v>159</v>
      </c>
      <c r="E45" s="2" t="s">
        <v>138</v>
      </c>
      <c r="F45" s="31">
        <f>('JASPER-NEWTON'!AK21)</f>
        <v>0</v>
      </c>
      <c r="G45" s="32" t="s">
        <v>139</v>
      </c>
      <c r="H45" s="33">
        <f>SUM('JASPER-NEWTON'!AL21)</f>
        <v>0</v>
      </c>
    </row>
    <row r="46" spans="1:8" ht="15.75">
      <c r="A46" s="28" t="s">
        <v>155</v>
      </c>
      <c r="B46" s="29" t="s">
        <v>80</v>
      </c>
      <c r="C46" s="35">
        <f>('JASPER-NEWTON'!AJ22)</f>
        <v>0</v>
      </c>
      <c r="D46" s="2" t="s">
        <v>96</v>
      </c>
      <c r="E46" s="2" t="s">
        <v>138</v>
      </c>
      <c r="F46" s="31">
        <f>('JASPER-NEWTON'!AK22)</f>
        <v>0</v>
      </c>
      <c r="G46" s="32" t="s">
        <v>139</v>
      </c>
      <c r="H46" s="33">
        <f>SUM('JASPER-NEWTON'!AL22)</f>
        <v>0</v>
      </c>
    </row>
    <row r="47" spans="1:8" ht="15.75">
      <c r="A47" s="38" t="s">
        <v>225</v>
      </c>
      <c r="B47" s="29">
        <v>893</v>
      </c>
      <c r="C47" s="35">
        <f>'Misc Electric'!AM21</f>
        <v>0</v>
      </c>
      <c r="D47" s="42" t="s">
        <v>226</v>
      </c>
      <c r="E47" s="41" t="s">
        <v>140</v>
      </c>
      <c r="F47" s="31">
        <f>'Misc Electric'!AN21</f>
        <v>0</v>
      </c>
      <c r="G47" s="44" t="s">
        <v>122</v>
      </c>
      <c r="H47" s="33">
        <f>'Misc Electric'!AO21</f>
        <v>0</v>
      </c>
    </row>
    <row r="48" spans="1:8" ht="15.75">
      <c r="A48" s="28" t="s">
        <v>162</v>
      </c>
      <c r="B48" s="29" t="s">
        <v>29</v>
      </c>
      <c r="C48" s="35">
        <f>('Misc Electric'!AJ7)</f>
        <v>0</v>
      </c>
      <c r="D48" s="2" t="s">
        <v>163</v>
      </c>
      <c r="E48" s="30" t="s">
        <v>138</v>
      </c>
      <c r="F48" s="31">
        <f>('Misc Electric'!AK7)</f>
        <v>0</v>
      </c>
      <c r="G48" s="32" t="s">
        <v>139</v>
      </c>
      <c r="H48" s="34">
        <f>SUM('Misc Electric'!AL7)</f>
        <v>0</v>
      </c>
    </row>
    <row r="49" spans="1:8" ht="15.75">
      <c r="A49" s="28" t="s">
        <v>164</v>
      </c>
      <c r="B49" s="29">
        <v>97</v>
      </c>
      <c r="C49" s="35">
        <f>('Misc Electric'!AJ23)</f>
        <v>0</v>
      </c>
      <c r="D49" s="2" t="s">
        <v>165</v>
      </c>
      <c r="E49" s="30" t="s">
        <v>140</v>
      </c>
      <c r="F49" s="31">
        <f>('Misc Electric'!AK23)</f>
        <v>0</v>
      </c>
      <c r="G49" s="32" t="s">
        <v>122</v>
      </c>
      <c r="H49" s="34">
        <f>SUM('Misc Electric'!AL23)</f>
        <v>0</v>
      </c>
    </row>
    <row r="50" spans="1:8" ht="15.75">
      <c r="A50" s="28" t="s">
        <v>164</v>
      </c>
      <c r="B50" s="29">
        <v>1431</v>
      </c>
      <c r="C50" s="35">
        <f>('Misc Electric'!AJ24)</f>
        <v>0</v>
      </c>
      <c r="D50" s="2" t="s">
        <v>166</v>
      </c>
      <c r="E50" s="30" t="s">
        <v>140</v>
      </c>
      <c r="F50" s="31">
        <f>('Misc Electric'!AK24)</f>
        <v>0</v>
      </c>
      <c r="G50" s="32" t="s">
        <v>122</v>
      </c>
      <c r="H50" s="34">
        <f>SUM('Misc Electric'!AL24)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213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Electric'!AM11)</f>
        <v>0</v>
      </c>
      <c r="D3" s="30" t="s">
        <v>131</v>
      </c>
      <c r="E3" s="2" t="s">
        <v>132</v>
      </c>
      <c r="F3" s="31">
        <f>('Misc Electric'!AN11)</f>
        <v>0</v>
      </c>
      <c r="G3" s="32" t="s">
        <v>121</v>
      </c>
      <c r="H3" s="33">
        <f>SUM('Misc Electric'!AO11)</f>
        <v>0</v>
      </c>
    </row>
    <row r="4" spans="1:8" ht="15.75">
      <c r="A4" s="28" t="s">
        <v>130</v>
      </c>
      <c r="B4" s="29" t="s">
        <v>133</v>
      </c>
      <c r="C4" s="35">
        <f>('Misc Electric'!AM12)</f>
        <v>0</v>
      </c>
      <c r="D4" s="30" t="s">
        <v>134</v>
      </c>
      <c r="E4" s="2" t="s">
        <v>132</v>
      </c>
      <c r="F4" s="31">
        <f>('Misc Electric'!AN12)</f>
        <v>0</v>
      </c>
      <c r="G4" s="32" t="s">
        <v>121</v>
      </c>
      <c r="H4" s="33">
        <f>SUM('Misc Electric'!AO12)</f>
        <v>0</v>
      </c>
    </row>
    <row r="5" spans="1:8" ht="15.75">
      <c r="A5" s="28" t="s">
        <v>130</v>
      </c>
      <c r="B5" s="29" t="s">
        <v>135</v>
      </c>
      <c r="C5" s="35">
        <f>('Misc Electric'!AM13)</f>
        <v>0</v>
      </c>
      <c r="D5" s="30" t="s">
        <v>136</v>
      </c>
      <c r="E5" s="2" t="s">
        <v>132</v>
      </c>
      <c r="F5" s="31">
        <f>('Misc Electric'!AN13)</f>
        <v>0</v>
      </c>
      <c r="G5" s="32" t="s">
        <v>121</v>
      </c>
      <c r="H5" s="33">
        <f>SUM('Misc Electric'!AO13)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137</v>
      </c>
      <c r="E7" s="2" t="s">
        <v>138</v>
      </c>
      <c r="F7" s="31">
        <f>('City of Jasper'!AN14)</f>
        <v>0</v>
      </c>
      <c r="G7" s="32" t="s">
        <v>139</v>
      </c>
      <c r="H7" s="33">
        <f>SUM('City of Jasper'!AO14)</f>
        <v>0</v>
      </c>
    </row>
    <row r="8" spans="1:8" ht="15.75">
      <c r="A8" s="38" t="s">
        <v>7</v>
      </c>
      <c r="B8" s="37" t="s">
        <v>170</v>
      </c>
      <c r="C8" s="35">
        <f>('City of Jasper'!AM17)</f>
        <v>0</v>
      </c>
      <c r="D8" s="41" t="s">
        <v>169</v>
      </c>
      <c r="E8" s="42" t="s">
        <v>138</v>
      </c>
      <c r="F8" s="31">
        <f>SUM('City of Jasper'!AN17)</f>
        <v>0</v>
      </c>
      <c r="G8" s="44" t="s">
        <v>139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134</v>
      </c>
      <c r="E9" s="2" t="s">
        <v>140</v>
      </c>
      <c r="F9" s="31">
        <f>('City of Jasper'!AN7)</f>
        <v>0</v>
      </c>
      <c r="G9" s="32" t="s">
        <v>122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141</v>
      </c>
      <c r="E10" s="2" t="s">
        <v>138</v>
      </c>
      <c r="F10" s="31">
        <f>('City of Jasper'!AN13)</f>
        <v>0</v>
      </c>
      <c r="G10" s="32" t="s">
        <v>139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142</v>
      </c>
      <c r="E11" s="2" t="s">
        <v>138</v>
      </c>
      <c r="F11" s="31">
        <f>('City of Jasper'!AN12)</f>
        <v>0</v>
      </c>
      <c r="G11" s="32" t="s">
        <v>139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143</v>
      </c>
      <c r="E12" s="2" t="s">
        <v>140</v>
      </c>
      <c r="F12" s="31">
        <f>('City of Jasper'!AN4)</f>
        <v>0</v>
      </c>
      <c r="G12" s="32" t="s">
        <v>122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144</v>
      </c>
      <c r="E13" s="2" t="s">
        <v>140</v>
      </c>
      <c r="F13" s="31">
        <f>('City of Jasper'!AN5)</f>
        <v>0</v>
      </c>
      <c r="G13" s="32" t="s">
        <v>122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145</v>
      </c>
      <c r="E14" s="2" t="s">
        <v>138</v>
      </c>
      <c r="F14" s="31">
        <f>('City of Jasper'!AN6)</f>
        <v>0</v>
      </c>
      <c r="G14" s="32" t="s">
        <v>139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134</v>
      </c>
      <c r="E15" s="2" t="s">
        <v>138</v>
      </c>
      <c r="F15" s="31">
        <f>('City of Jasper'!AN8)</f>
        <v>0</v>
      </c>
      <c r="G15" s="32" t="s">
        <v>139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146</v>
      </c>
      <c r="E16" s="2" t="s">
        <v>138</v>
      </c>
      <c r="F16" s="31">
        <f>('City of Jasper'!AN11)</f>
        <v>0</v>
      </c>
      <c r="G16" s="32" t="s">
        <v>139</v>
      </c>
      <c r="H16" s="33">
        <f>SUM('City of Jasper'!AO11)</f>
        <v>0</v>
      </c>
    </row>
    <row r="17" spans="1:8" ht="15.75">
      <c r="A17" s="38" t="s">
        <v>7</v>
      </c>
      <c r="B17" s="49" t="s">
        <v>105</v>
      </c>
      <c r="C17" s="35">
        <f>('City of Jasper'!AM15)</f>
        <v>0</v>
      </c>
      <c r="D17" s="41" t="s">
        <v>167</v>
      </c>
      <c r="E17" s="42" t="s">
        <v>138</v>
      </c>
      <c r="F17" s="31">
        <f>('City of Jasper'!AN15)</f>
        <v>0</v>
      </c>
      <c r="G17" s="44" t="s">
        <v>139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147</v>
      </c>
      <c r="E18" s="2" t="s">
        <v>140</v>
      </c>
      <c r="F18" s="31">
        <f>('City of Jasper'!AN12)</f>
        <v>0</v>
      </c>
      <c r="G18" s="32" t="s">
        <v>122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147</v>
      </c>
      <c r="E19" s="2" t="s">
        <v>138</v>
      </c>
      <c r="F19" s="31">
        <f>('City of Jasper'!AN13)</f>
        <v>0</v>
      </c>
      <c r="G19" s="32" t="s">
        <v>139</v>
      </c>
      <c r="H19" s="33">
        <f>SUM('City of Jasper'!AO13)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Jasper'!AM16</f>
        <v>0</v>
      </c>
      <c r="D21" s="30" t="s">
        <v>171</v>
      </c>
      <c r="E21" s="2" t="s">
        <v>138</v>
      </c>
      <c r="F21" s="31">
        <f>SUM('City of Jasper'!AN16)</f>
        <v>0</v>
      </c>
      <c r="G21" s="32" t="s">
        <v>139</v>
      </c>
      <c r="H21" s="33">
        <f>SUM('City of Jasper'!AO16)</f>
        <v>0</v>
      </c>
    </row>
    <row r="22" spans="1:8" ht="15.75">
      <c r="A22" s="28" t="s">
        <v>32</v>
      </c>
      <c r="B22" s="29" t="s">
        <v>104</v>
      </c>
      <c r="C22" s="35">
        <f>('Misc Electric'!AM6)</f>
        <v>0</v>
      </c>
      <c r="D22" s="30" t="s">
        <v>148</v>
      </c>
      <c r="E22" s="2" t="s">
        <v>138</v>
      </c>
      <c r="F22" s="31">
        <f>('Misc Electric'!AN6)</f>
        <v>0</v>
      </c>
      <c r="G22" s="32" t="s">
        <v>139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149</v>
      </c>
      <c r="E23" s="2" t="s">
        <v>138</v>
      </c>
      <c r="F23" s="31">
        <f>('Misc Electric'!AN5)</f>
        <v>0</v>
      </c>
      <c r="G23" s="32" t="s">
        <v>139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Electric'!AM17)</f>
        <v>0</v>
      </c>
      <c r="D24" s="41" t="s">
        <v>149</v>
      </c>
      <c r="E24" s="42" t="s">
        <v>140</v>
      </c>
      <c r="F24" s="43">
        <f>('Misc Electric'!AN17)</f>
        <v>0</v>
      </c>
      <c r="G24" s="44" t="s">
        <v>122</v>
      </c>
      <c r="H24" s="51">
        <f>SUM('Misc Electric'!AO17)</f>
        <v>0</v>
      </c>
    </row>
    <row r="25" spans="1:8" ht="15.75">
      <c r="A25" s="28" t="s">
        <v>150</v>
      </c>
      <c r="B25" s="29">
        <v>33482103</v>
      </c>
      <c r="C25" s="35">
        <f>('Misc Electric'!AM9)</f>
        <v>0</v>
      </c>
      <c r="D25" s="30" t="s">
        <v>57</v>
      </c>
      <c r="E25" s="2" t="s">
        <v>138</v>
      </c>
      <c r="F25" s="31">
        <f>('Misc Electric'!AN9)</f>
        <v>0</v>
      </c>
      <c r="G25" s="32" t="s">
        <v>139</v>
      </c>
      <c r="H25" s="33">
        <f>SUM('Misc Electric'!AO9)</f>
        <v>0</v>
      </c>
    </row>
    <row r="26" spans="1:8" ht="15.75">
      <c r="A26" s="28" t="s">
        <v>150</v>
      </c>
      <c r="B26" s="29">
        <v>33483901</v>
      </c>
      <c r="C26" s="35">
        <f>('Misc Electric'!AM10)</f>
        <v>0</v>
      </c>
      <c r="D26" s="30" t="s">
        <v>151</v>
      </c>
      <c r="E26" s="2" t="s">
        <v>138</v>
      </c>
      <c r="F26" s="31">
        <f>('Misc Electric'!AN10)</f>
        <v>0</v>
      </c>
      <c r="G26" s="32" t="s">
        <v>139</v>
      </c>
      <c r="H26" s="33">
        <f>SUM('Misc Electric'!AO10)</f>
        <v>0</v>
      </c>
    </row>
    <row r="27" spans="1:8" ht="15.75">
      <c r="A27" s="28" t="s">
        <v>152</v>
      </c>
      <c r="B27" s="29">
        <v>576</v>
      </c>
      <c r="C27" s="35">
        <f>('Misc Electric'!AM19)</f>
        <v>0</v>
      </c>
      <c r="D27" s="30" t="s">
        <v>153</v>
      </c>
      <c r="E27" s="2" t="s">
        <v>140</v>
      </c>
      <c r="F27" s="31">
        <f>('Misc Electric'!AN19)</f>
        <v>0</v>
      </c>
      <c r="G27" s="32" t="s">
        <v>122</v>
      </c>
      <c r="H27" s="33">
        <f>SUM('Misc Electric'!AO19)</f>
        <v>0</v>
      </c>
    </row>
    <row r="28" spans="1:8" ht="15.75">
      <c r="A28" s="28" t="s">
        <v>152</v>
      </c>
      <c r="B28" s="29">
        <v>1098</v>
      </c>
      <c r="C28" s="35">
        <f>('Misc Electric'!AM20)</f>
        <v>0</v>
      </c>
      <c r="D28" s="30" t="s">
        <v>154</v>
      </c>
      <c r="E28" s="2" t="s">
        <v>140</v>
      </c>
      <c r="F28" s="31">
        <f>('Misc Electric'!AN20)</f>
        <v>0</v>
      </c>
      <c r="G28" s="32" t="s">
        <v>122</v>
      </c>
      <c r="H28" s="33">
        <f>SUM('Misc Electric'!AO20)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('JASPER-NEWTON'!AM5)</f>
        <v>disconnected</v>
      </c>
      <c r="D29" s="30" t="s">
        <v>143</v>
      </c>
      <c r="E29" s="2" t="s">
        <v>138</v>
      </c>
      <c r="F29" s="31">
        <f>('JASPER-NEWTON'!AN5)</f>
        <v>0</v>
      </c>
      <c r="G29" s="32" t="s">
        <v>139</v>
      </c>
      <c r="H29" s="33">
        <f>SUM('JASPER-NEWTON'!AO5)</f>
        <v>0</v>
      </c>
    </row>
    <row r="30" spans="1:8" ht="15.75">
      <c r="A30" s="28" t="s">
        <v>155</v>
      </c>
      <c r="B30" s="29" t="s">
        <v>36</v>
      </c>
      <c r="C30" s="35">
        <f>('JASPER-NEWTON'!AM6)</f>
        <v>0</v>
      </c>
      <c r="D30" s="30" t="s">
        <v>143</v>
      </c>
      <c r="E30" s="2" t="s">
        <v>138</v>
      </c>
      <c r="F30" s="31">
        <f>('JASPER-NEWTON'!AN6)</f>
        <v>0</v>
      </c>
      <c r="G30" s="32" t="s">
        <v>139</v>
      </c>
      <c r="H30" s="33">
        <f>SUM('JASPER-NEWTON'!AO6)</f>
        <v>0</v>
      </c>
    </row>
    <row r="31" spans="1:8" ht="15.75">
      <c r="A31" s="28" t="s">
        <v>155</v>
      </c>
      <c r="B31" s="29" t="s">
        <v>39</v>
      </c>
      <c r="C31" s="35">
        <f>('JASPER-NEWTON'!AM7)</f>
        <v>0</v>
      </c>
      <c r="D31" s="30" t="s">
        <v>97</v>
      </c>
      <c r="E31" s="2" t="s">
        <v>138</v>
      </c>
      <c r="F31" s="31">
        <f>('JASPER-NEWTON'!AN7)</f>
        <v>0</v>
      </c>
      <c r="G31" s="32" t="s">
        <v>139</v>
      </c>
      <c r="H31" s="33">
        <f>SUM('JASPER-NEWTON'!AO7)</f>
        <v>0</v>
      </c>
    </row>
    <row r="32" spans="1:8" ht="15.75">
      <c r="A32" s="28" t="s">
        <v>155</v>
      </c>
      <c r="B32" s="29" t="s">
        <v>40</v>
      </c>
      <c r="C32" s="35">
        <f>('JASPER-NEWTON'!AM8)</f>
        <v>0</v>
      </c>
      <c r="D32" s="30" t="s">
        <v>156</v>
      </c>
      <c r="E32" s="2" t="s">
        <v>138</v>
      </c>
      <c r="F32" s="31">
        <f>('JASPER-NEWTON'!AN8)</f>
        <v>0</v>
      </c>
      <c r="G32" s="32" t="s">
        <v>139</v>
      </c>
      <c r="H32" s="33">
        <f>SUM('JASPER-NEWTON'!AO8)</f>
        <v>0</v>
      </c>
    </row>
    <row r="33" spans="1:8" ht="15.75">
      <c r="A33" s="28" t="s">
        <v>155</v>
      </c>
      <c r="B33" s="29" t="s">
        <v>48</v>
      </c>
      <c r="C33" s="35">
        <f>('JASPER-NEWTON'!AM9)</f>
        <v>0</v>
      </c>
      <c r="D33" s="30" t="s">
        <v>96</v>
      </c>
      <c r="E33" s="2" t="s">
        <v>138</v>
      </c>
      <c r="F33" s="31">
        <f>('JASPER-NEWTON'!AN9)</f>
        <v>0</v>
      </c>
      <c r="G33" s="32" t="s">
        <v>139</v>
      </c>
      <c r="H33" s="33">
        <f>SUM('JASPER-NEWTON'!AO9)</f>
        <v>0</v>
      </c>
    </row>
    <row r="34" spans="1:8" ht="15.75">
      <c r="A34" s="28" t="s">
        <v>155</v>
      </c>
      <c r="B34" s="29" t="s">
        <v>41</v>
      </c>
      <c r="C34" s="35">
        <f>('JASPER-NEWTON'!AM10)</f>
        <v>0</v>
      </c>
      <c r="D34" s="30" t="s">
        <v>143</v>
      </c>
      <c r="E34" s="2" t="s">
        <v>138</v>
      </c>
      <c r="F34" s="31">
        <f>('JASPER-NEWTON'!AN10)</f>
        <v>0</v>
      </c>
      <c r="G34" s="32" t="s">
        <v>139</v>
      </c>
      <c r="H34" s="33">
        <f>SUM('JASPER-NEWTON'!AO10)</f>
        <v>0</v>
      </c>
    </row>
    <row r="35" spans="1:8" ht="15.75">
      <c r="A35" s="28" t="s">
        <v>155</v>
      </c>
      <c r="B35" s="29" t="s">
        <v>9</v>
      </c>
      <c r="C35" s="35">
        <f>('JASPER-NEWTON'!AM11)</f>
        <v>0</v>
      </c>
      <c r="D35" s="30" t="s">
        <v>157</v>
      </c>
      <c r="E35" s="2" t="s">
        <v>138</v>
      </c>
      <c r="F35" s="31">
        <f>('JASPER-NEWTON'!AN11)</f>
        <v>0</v>
      </c>
      <c r="G35" s="32" t="s">
        <v>139</v>
      </c>
      <c r="H35" s="33">
        <f>SUM('JASPER-NEWTON'!AO11)</f>
        <v>0</v>
      </c>
    </row>
    <row r="36" spans="1:8" ht="15.75">
      <c r="A36" s="28" t="s">
        <v>155</v>
      </c>
      <c r="B36" s="29" t="s">
        <v>25</v>
      </c>
      <c r="C36" s="35">
        <f>('JASPER-NEWTON'!AM12)</f>
        <v>0</v>
      </c>
      <c r="D36" s="30" t="s">
        <v>158</v>
      </c>
      <c r="E36" s="2" t="s">
        <v>138</v>
      </c>
      <c r="F36" s="31">
        <f>('JASPER-NEWTON'!AN12)</f>
        <v>0</v>
      </c>
      <c r="G36" s="32" t="s">
        <v>139</v>
      </c>
      <c r="H36" s="33">
        <f>SUM('JASPER-NEWTON'!AO12)</f>
        <v>0</v>
      </c>
    </row>
    <row r="37" spans="1:8" ht="15.75">
      <c r="A37" s="28" t="s">
        <v>155</v>
      </c>
      <c r="B37" s="29" t="s">
        <v>23</v>
      </c>
      <c r="C37" s="35">
        <f>('JASPER-NEWTON'!AM13)</f>
        <v>0</v>
      </c>
      <c r="D37" s="30" t="s">
        <v>158</v>
      </c>
      <c r="E37" s="2" t="s">
        <v>138</v>
      </c>
      <c r="F37" s="31">
        <f>('JASPER-NEWTON'!AN13)</f>
        <v>0</v>
      </c>
      <c r="G37" s="32" t="s">
        <v>139</v>
      </c>
      <c r="H37" s="33">
        <f>SUM('JASPER-NEWTON'!AO13)</f>
        <v>0</v>
      </c>
    </row>
    <row r="38" spans="1:8" ht="15.75">
      <c r="A38" s="28" t="s">
        <v>155</v>
      </c>
      <c r="B38" s="29" t="s">
        <v>42</v>
      </c>
      <c r="C38" s="35">
        <f>('JASPER-NEWTON'!AM14)</f>
        <v>0</v>
      </c>
      <c r="D38" s="30" t="s">
        <v>143</v>
      </c>
      <c r="E38" s="2" t="s">
        <v>138</v>
      </c>
      <c r="F38" s="31">
        <f>('JASPER-NEWTON'!AN14)</f>
        <v>0</v>
      </c>
      <c r="G38" s="32" t="s">
        <v>139</v>
      </c>
      <c r="H38" s="33">
        <f>SUM('JASPER-NEWTON'!AO14)</f>
        <v>0</v>
      </c>
    </row>
    <row r="39" spans="1:8" ht="15.75">
      <c r="A39" s="28" t="s">
        <v>155</v>
      </c>
      <c r="B39" s="29" t="s">
        <v>16</v>
      </c>
      <c r="C39" s="35">
        <f>('JASPER-NEWTON'!AM15)</f>
        <v>0</v>
      </c>
      <c r="D39" s="30" t="s">
        <v>159</v>
      </c>
      <c r="E39" s="2" t="s">
        <v>138</v>
      </c>
      <c r="F39" s="31">
        <f>('JASPER-NEWTON'!AN15)</f>
        <v>0</v>
      </c>
      <c r="G39" s="32" t="s">
        <v>139</v>
      </c>
      <c r="H39" s="33">
        <f>SUM('JASPER-NEWTON'!AO15)</f>
        <v>0</v>
      </c>
    </row>
    <row r="40" spans="1:8" ht="15.75">
      <c r="A40" s="28" t="s">
        <v>155</v>
      </c>
      <c r="B40" s="29" t="s">
        <v>45</v>
      </c>
      <c r="C40" s="35">
        <f>('JASPER-NEWTON'!AM16)</f>
        <v>0</v>
      </c>
      <c r="D40" s="30" t="s">
        <v>144</v>
      </c>
      <c r="E40" s="2" t="s">
        <v>138</v>
      </c>
      <c r="F40" s="31">
        <f>('JASPER-NEWTON'!AN16)</f>
        <v>0</v>
      </c>
      <c r="G40" s="32" t="s">
        <v>139</v>
      </c>
      <c r="H40" s="33">
        <f>SUM('JASPER-NEWTON'!AO16)</f>
        <v>0</v>
      </c>
    </row>
    <row r="41" spans="1:8" ht="15.75">
      <c r="A41" s="28" t="s">
        <v>155</v>
      </c>
      <c r="B41" s="29" t="s">
        <v>13</v>
      </c>
      <c r="C41" s="35">
        <f>('JASPER-NEWTON'!AM17)</f>
        <v>0</v>
      </c>
      <c r="D41" s="30" t="s">
        <v>156</v>
      </c>
      <c r="E41" s="2" t="s">
        <v>138</v>
      </c>
      <c r="F41" s="31">
        <f>('JASPER-NEWTON'!AN17)</f>
        <v>0</v>
      </c>
      <c r="G41" s="32" t="s">
        <v>139</v>
      </c>
      <c r="H41" s="33">
        <f>SUM('JASPER-NEWTON'!AO17)</f>
        <v>0</v>
      </c>
    </row>
    <row r="42" spans="1:8" ht="15.75">
      <c r="A42" s="28" t="s">
        <v>155</v>
      </c>
      <c r="B42" s="29" t="s">
        <v>19</v>
      </c>
      <c r="C42" s="35">
        <f>('JASPER-NEWTON'!AM18)</f>
        <v>0</v>
      </c>
      <c r="D42" s="30" t="s">
        <v>154</v>
      </c>
      <c r="E42" s="2" t="s">
        <v>138</v>
      </c>
      <c r="F42" s="31">
        <f>('JASPER-NEWTON'!AN18)</f>
        <v>0</v>
      </c>
      <c r="G42" s="32" t="s">
        <v>139</v>
      </c>
      <c r="H42" s="33">
        <f>SUM('JASPER-NEWTON'!AO18)</f>
        <v>0</v>
      </c>
    </row>
    <row r="43" spans="1:8" ht="15.75">
      <c r="A43" s="28" t="s">
        <v>155</v>
      </c>
      <c r="B43" s="29" t="s">
        <v>46</v>
      </c>
      <c r="C43" s="35">
        <f>('JASPER-NEWTON'!AM21)</f>
        <v>0</v>
      </c>
      <c r="D43" s="30" t="s">
        <v>97</v>
      </c>
      <c r="E43" s="2" t="s">
        <v>138</v>
      </c>
      <c r="F43" s="31">
        <f>('JASPER-NEWTON'!AN21)</f>
        <v>0</v>
      </c>
      <c r="G43" s="32" t="s">
        <v>139</v>
      </c>
      <c r="H43" s="33">
        <f>SUM('JASPER-NEWTON'!AO21)</f>
        <v>0</v>
      </c>
    </row>
    <row r="44" spans="1:8" ht="15.75">
      <c r="A44" s="28" t="s">
        <v>155</v>
      </c>
      <c r="B44" s="29" t="s">
        <v>47</v>
      </c>
      <c r="C44" s="35">
        <f>('JASPER-NEWTON'!AM20)</f>
        <v>0</v>
      </c>
      <c r="D44" s="2" t="s">
        <v>97</v>
      </c>
      <c r="E44" s="2" t="s">
        <v>138</v>
      </c>
      <c r="F44" s="31">
        <f>('JASPER-NEWTON'!AN20)</f>
        <v>0</v>
      </c>
      <c r="G44" s="32" t="s">
        <v>139</v>
      </c>
      <c r="H44" s="33">
        <f>SUM('JASPER-NEWTON'!AO20)</f>
        <v>0</v>
      </c>
    </row>
    <row r="45" spans="1:8" ht="15.75">
      <c r="A45" s="28" t="s">
        <v>155</v>
      </c>
      <c r="B45" s="29" t="s">
        <v>66</v>
      </c>
      <c r="C45" s="35" t="e">
        <f>('JASPER-NEWTON'!#REF!)</f>
        <v>#REF!</v>
      </c>
      <c r="D45" s="2" t="s">
        <v>159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80</v>
      </c>
      <c r="C46" s="35">
        <f>('JASPER-NEWTON'!AM22)</f>
        <v>0</v>
      </c>
      <c r="D46" s="2" t="s">
        <v>96</v>
      </c>
      <c r="E46" s="2" t="s">
        <v>138</v>
      </c>
      <c r="F46" s="31">
        <f>('JASPER-NEWTON'!AN22)</f>
        <v>0</v>
      </c>
      <c r="G46" s="32" t="s">
        <v>139</v>
      </c>
      <c r="H46" s="33">
        <f>SUM('JASPER-NEWTON'!AO22)</f>
        <v>0</v>
      </c>
    </row>
    <row r="47" spans="1:8" ht="15.75">
      <c r="A47" s="28" t="s">
        <v>225</v>
      </c>
      <c r="B47" s="29">
        <v>893</v>
      </c>
      <c r="C47" s="35" t="e">
        <f>'Misc Electric'!#REF!</f>
        <v>#REF!</v>
      </c>
      <c r="D47" s="2" t="s">
        <v>226</v>
      </c>
      <c r="E47" s="30" t="s">
        <v>140</v>
      </c>
      <c r="F47" s="31" t="e">
        <f>'Misc Electric'!#REF!</f>
        <v>#REF!</v>
      </c>
      <c r="G47" s="32" t="s">
        <v>122</v>
      </c>
      <c r="H47" s="33" t="e">
        <f>'Misc Electric'!#REF!</f>
        <v>#REF!</v>
      </c>
    </row>
    <row r="48" spans="1:8" ht="15.75">
      <c r="A48" s="28" t="s">
        <v>162</v>
      </c>
      <c r="B48" s="29" t="s">
        <v>29</v>
      </c>
      <c r="C48" s="35">
        <f>('Misc Electric'!AM7)</f>
        <v>0</v>
      </c>
      <c r="D48" s="2" t="s">
        <v>163</v>
      </c>
      <c r="E48" s="30" t="s">
        <v>138</v>
      </c>
      <c r="F48" s="31">
        <f>('Misc Electric'!AN7)</f>
        <v>0</v>
      </c>
      <c r="G48" s="32" t="s">
        <v>139</v>
      </c>
      <c r="H48" s="34">
        <f>SUM('Misc Electric'!AO7)</f>
        <v>0</v>
      </c>
    </row>
    <row r="49" spans="1:8" ht="15.75">
      <c r="A49" s="28" t="s">
        <v>164</v>
      </c>
      <c r="B49" s="29">
        <v>97</v>
      </c>
      <c r="C49" s="35">
        <f>('Misc Electric'!AM23)</f>
        <v>0</v>
      </c>
      <c r="D49" s="2" t="s">
        <v>165</v>
      </c>
      <c r="E49" s="30" t="s">
        <v>140</v>
      </c>
      <c r="F49" s="31">
        <f>('Misc Electric'!AN23)</f>
        <v>0</v>
      </c>
      <c r="G49" s="32" t="s">
        <v>122</v>
      </c>
      <c r="H49" s="34">
        <f>SUM('Misc Electric'!AO23)</f>
        <v>0</v>
      </c>
    </row>
    <row r="50" spans="1:8" ht="15.75">
      <c r="A50" s="28" t="s">
        <v>164</v>
      </c>
      <c r="B50" s="29">
        <v>1431</v>
      </c>
      <c r="C50" s="35">
        <f>('Misc Electric'!AM24)</f>
        <v>0</v>
      </c>
      <c r="D50" s="2" t="s">
        <v>166</v>
      </c>
      <c r="E50" s="30" t="s">
        <v>140</v>
      </c>
      <c r="F50" s="31">
        <f>('Misc Electric'!AN24)</f>
        <v>0</v>
      </c>
      <c r="G50" s="32" t="s">
        <v>122</v>
      </c>
      <c r="H50" s="34">
        <f>SUM('Misc Electric'!AO24)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view="pageBreakPreview" zoomScaleSheetLayoutView="100" zoomScalePageLayoutView="0" workbookViewId="0" topLeftCell="A1">
      <pane xSplit="4" ySplit="5" topLeftCell="AA2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I14" sqref="AI14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13" t="s">
        <v>229</v>
      </c>
      <c r="B1" s="213"/>
      <c r="C1" s="213"/>
      <c r="D1" s="213"/>
      <c r="E1" s="6"/>
      <c r="F1" s="212">
        <v>2018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08" t="s">
        <v>106</v>
      </c>
      <c r="G3" s="209"/>
      <c r="H3" s="210"/>
      <c r="I3" s="208" t="s">
        <v>111</v>
      </c>
      <c r="J3" s="209"/>
      <c r="K3" s="210"/>
      <c r="L3" s="208" t="s">
        <v>112</v>
      </c>
      <c r="M3" s="209"/>
      <c r="N3" s="210"/>
      <c r="O3" s="208" t="s">
        <v>113</v>
      </c>
      <c r="P3" s="209"/>
      <c r="Q3" s="210"/>
      <c r="R3" s="208" t="s">
        <v>107</v>
      </c>
      <c r="S3" s="209"/>
      <c r="T3" s="210"/>
      <c r="U3" s="208" t="s">
        <v>114</v>
      </c>
      <c r="V3" s="209"/>
      <c r="W3" s="210"/>
      <c r="X3" s="208" t="s">
        <v>115</v>
      </c>
      <c r="Y3" s="209"/>
      <c r="Z3" s="210"/>
      <c r="AA3" s="208" t="s">
        <v>116</v>
      </c>
      <c r="AB3" s="209"/>
      <c r="AC3" s="210"/>
      <c r="AD3" s="208" t="s">
        <v>117</v>
      </c>
      <c r="AE3" s="209"/>
      <c r="AF3" s="210"/>
      <c r="AG3" s="208" t="s">
        <v>118</v>
      </c>
      <c r="AH3" s="209"/>
      <c r="AI3" s="210"/>
      <c r="AJ3" s="208" t="s">
        <v>119</v>
      </c>
      <c r="AK3" s="209"/>
      <c r="AL3" s="210"/>
      <c r="AM3" s="208" t="s">
        <v>120</v>
      </c>
      <c r="AN3" s="209"/>
      <c r="AO3" s="210"/>
    </row>
    <row r="4" spans="1:41" ht="16.5" thickBot="1">
      <c r="A4" s="119" t="s">
        <v>0</v>
      </c>
      <c r="B4" s="8" t="s">
        <v>1</v>
      </c>
      <c r="C4" s="130" t="s">
        <v>123</v>
      </c>
      <c r="D4" s="8" t="s">
        <v>2</v>
      </c>
      <c r="E4" s="23"/>
      <c r="F4" s="69" t="s">
        <v>108</v>
      </c>
      <c r="G4" s="1" t="s">
        <v>109</v>
      </c>
      <c r="H4" s="17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17" t="s">
        <v>110</v>
      </c>
      <c r="AA4" s="16" t="s">
        <v>108</v>
      </c>
      <c r="AB4" s="1" t="s">
        <v>109</v>
      </c>
      <c r="AC4" s="17" t="s">
        <v>110</v>
      </c>
      <c r="AD4" s="16" t="s">
        <v>108</v>
      </c>
      <c r="AE4" s="1" t="s">
        <v>109</v>
      </c>
      <c r="AF4" s="17" t="s">
        <v>110</v>
      </c>
      <c r="AG4" s="16" t="s">
        <v>108</v>
      </c>
      <c r="AH4" s="1" t="s">
        <v>109</v>
      </c>
      <c r="AI4" s="17" t="s">
        <v>110</v>
      </c>
      <c r="AJ4" s="16" t="s">
        <v>108</v>
      </c>
      <c r="AK4" s="1" t="s">
        <v>109</v>
      </c>
      <c r="AL4" s="17" t="s">
        <v>110</v>
      </c>
      <c r="AM4" s="16" t="s">
        <v>108</v>
      </c>
      <c r="AN4" s="1" t="s">
        <v>109</v>
      </c>
      <c r="AO4" s="17" t="s">
        <v>110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5" t="s">
        <v>168</v>
      </c>
      <c r="G5" s="111"/>
      <c r="H5" s="115"/>
      <c r="I5" s="116" t="s">
        <v>168</v>
      </c>
      <c r="J5" s="111"/>
      <c r="K5" s="112"/>
      <c r="L5" s="175" t="s">
        <v>168</v>
      </c>
      <c r="M5" s="111"/>
      <c r="N5" s="112"/>
      <c r="O5" s="116" t="s">
        <v>168</v>
      </c>
      <c r="P5" s="111"/>
      <c r="Q5" s="112"/>
      <c r="R5" s="116" t="s">
        <v>168</v>
      </c>
      <c r="S5" s="111"/>
      <c r="T5" s="112"/>
      <c r="U5" s="116" t="s">
        <v>168</v>
      </c>
      <c r="V5" s="111"/>
      <c r="W5" s="112"/>
      <c r="X5" s="116" t="s">
        <v>168</v>
      </c>
      <c r="Y5" s="111"/>
      <c r="Z5" s="115"/>
      <c r="AA5" s="116" t="s">
        <v>168</v>
      </c>
      <c r="AB5" s="111"/>
      <c r="AC5" s="115"/>
      <c r="AD5" s="116" t="s">
        <v>168</v>
      </c>
      <c r="AE5" s="111"/>
      <c r="AF5" s="115"/>
      <c r="AG5" s="110" t="s">
        <v>168</v>
      </c>
      <c r="AH5" s="111"/>
      <c r="AI5" s="115"/>
      <c r="AJ5" s="116" t="s">
        <v>168</v>
      </c>
      <c r="AK5" s="111"/>
      <c r="AL5" s="115"/>
      <c r="AM5" s="116" t="s">
        <v>168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236</v>
      </c>
      <c r="G6" s="15">
        <v>132</v>
      </c>
      <c r="H6" s="18">
        <v>49.79</v>
      </c>
      <c r="I6" s="77" t="s">
        <v>255</v>
      </c>
      <c r="J6" s="15">
        <v>122</v>
      </c>
      <c r="K6" s="53">
        <v>48.66</v>
      </c>
      <c r="L6" s="62" t="s">
        <v>277</v>
      </c>
      <c r="M6" s="15">
        <v>125</v>
      </c>
      <c r="N6" s="53">
        <v>49.13</v>
      </c>
      <c r="O6" s="67" t="s">
        <v>299</v>
      </c>
      <c r="P6" s="15">
        <v>68</v>
      </c>
      <c r="Q6" s="53">
        <v>42.48</v>
      </c>
      <c r="R6" s="62" t="s">
        <v>322</v>
      </c>
      <c r="S6" s="15">
        <v>68</v>
      </c>
      <c r="T6" s="53">
        <v>42.53</v>
      </c>
      <c r="U6" s="62" t="s">
        <v>334</v>
      </c>
      <c r="V6" s="15">
        <v>59</v>
      </c>
      <c r="W6" s="53">
        <v>41.58</v>
      </c>
      <c r="X6" s="62" t="s">
        <v>359</v>
      </c>
      <c r="Y6" s="15">
        <v>60</v>
      </c>
      <c r="Z6" s="18">
        <v>41.87</v>
      </c>
      <c r="AA6" s="62" t="s">
        <v>374</v>
      </c>
      <c r="AB6" s="15">
        <v>61</v>
      </c>
      <c r="AC6" s="18">
        <v>42.67</v>
      </c>
      <c r="AD6" s="65" t="s">
        <v>396</v>
      </c>
      <c r="AE6" s="15">
        <v>67</v>
      </c>
      <c r="AF6" s="18">
        <v>43.71</v>
      </c>
      <c r="AG6" s="65" t="s">
        <v>410</v>
      </c>
      <c r="AH6" s="15">
        <v>66</v>
      </c>
      <c r="AI6" s="18">
        <v>44.03</v>
      </c>
      <c r="AJ6" s="67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234</v>
      </c>
      <c r="G7" s="15">
        <v>3061</v>
      </c>
      <c r="H7" s="18">
        <v>421.17</v>
      </c>
      <c r="I7" s="77" t="s">
        <v>255</v>
      </c>
      <c r="J7" s="15">
        <v>3351</v>
      </c>
      <c r="K7" s="53">
        <v>456.56</v>
      </c>
      <c r="L7" s="62" t="s">
        <v>277</v>
      </c>
      <c r="M7" s="15">
        <v>2732</v>
      </c>
      <c r="N7" s="53">
        <v>384.72</v>
      </c>
      <c r="O7" s="67" t="s">
        <v>299</v>
      </c>
      <c r="P7" s="15">
        <v>2545</v>
      </c>
      <c r="Q7" s="53">
        <v>365.43</v>
      </c>
      <c r="R7" s="62" t="s">
        <v>322</v>
      </c>
      <c r="S7" s="15">
        <v>2953</v>
      </c>
      <c r="T7" s="53">
        <v>415.66</v>
      </c>
      <c r="U7" s="62" t="s">
        <v>334</v>
      </c>
      <c r="V7" s="15">
        <v>3142</v>
      </c>
      <c r="W7" s="53">
        <v>442.22</v>
      </c>
      <c r="X7" s="67" t="s">
        <v>359</v>
      </c>
      <c r="Y7">
        <v>3571</v>
      </c>
      <c r="Z7">
        <v>499.36</v>
      </c>
      <c r="AA7" s="62" t="s">
        <v>374</v>
      </c>
      <c r="AB7" s="15">
        <v>3716</v>
      </c>
      <c r="AC7" s="18">
        <v>537.34</v>
      </c>
      <c r="AD7" s="65" t="s">
        <v>396</v>
      </c>
      <c r="AE7" s="15">
        <v>3175</v>
      </c>
      <c r="AF7" s="18">
        <v>474.79</v>
      </c>
      <c r="AG7" s="65" t="s">
        <v>410</v>
      </c>
      <c r="AH7" s="15">
        <v>2870</v>
      </c>
      <c r="AI7" s="18">
        <v>445.13</v>
      </c>
      <c r="AJ7" s="67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234</v>
      </c>
      <c r="G8" s="15">
        <v>2278</v>
      </c>
      <c r="H8" s="18">
        <v>328.39</v>
      </c>
      <c r="I8" s="77" t="s">
        <v>255</v>
      </c>
      <c r="J8" s="15">
        <v>2440</v>
      </c>
      <c r="K8" s="53">
        <v>348.35</v>
      </c>
      <c r="L8" s="62" t="s">
        <v>277</v>
      </c>
      <c r="M8" s="15">
        <v>2247</v>
      </c>
      <c r="N8" s="53">
        <v>326.83</v>
      </c>
      <c r="O8" s="67" t="s">
        <v>299</v>
      </c>
      <c r="P8">
        <v>2168</v>
      </c>
      <c r="Q8" s="54">
        <v>320.02</v>
      </c>
      <c r="R8" s="62" t="s">
        <v>322</v>
      </c>
      <c r="S8" s="15">
        <v>2221</v>
      </c>
      <c r="T8" s="53">
        <v>327.24</v>
      </c>
      <c r="U8" s="62" t="s">
        <v>334</v>
      </c>
      <c r="V8" s="15">
        <v>2123</v>
      </c>
      <c r="W8" s="53">
        <v>318.39</v>
      </c>
      <c r="X8" s="62" t="s">
        <v>359</v>
      </c>
      <c r="Y8" s="15">
        <v>2028</v>
      </c>
      <c r="Z8" s="18">
        <v>296.8</v>
      </c>
      <c r="AA8" s="62" t="s">
        <v>374</v>
      </c>
      <c r="AB8" s="15">
        <v>2263</v>
      </c>
      <c r="AC8" s="18">
        <v>338.06</v>
      </c>
      <c r="AD8" s="65" t="s">
        <v>396</v>
      </c>
      <c r="AE8" s="15">
        <v>2017</v>
      </c>
      <c r="AF8" s="18">
        <v>310.87</v>
      </c>
      <c r="AG8" s="65" t="s">
        <v>410</v>
      </c>
      <c r="AH8" s="15">
        <v>1985</v>
      </c>
      <c r="AI8" s="18">
        <v>313.66</v>
      </c>
      <c r="AJ8" s="67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191</v>
      </c>
      <c r="C9" s="120">
        <v>409</v>
      </c>
      <c r="D9" s="10" t="s">
        <v>48</v>
      </c>
      <c r="E9" s="50"/>
      <c r="F9" s="67" t="s">
        <v>234</v>
      </c>
      <c r="G9" s="15">
        <v>3314</v>
      </c>
      <c r="H9" s="18">
        <v>434.9</v>
      </c>
      <c r="I9" s="77" t="s">
        <v>255</v>
      </c>
      <c r="J9" s="15">
        <v>6429</v>
      </c>
      <c r="K9" s="53">
        <v>805.93</v>
      </c>
      <c r="L9" s="62" t="s">
        <v>277</v>
      </c>
      <c r="M9" s="15">
        <v>5256</v>
      </c>
      <c r="N9" s="53">
        <v>669.72</v>
      </c>
      <c r="O9" s="67" t="s">
        <v>299</v>
      </c>
      <c r="P9" s="15">
        <v>2171</v>
      </c>
      <c r="Q9" s="53">
        <v>304.06</v>
      </c>
      <c r="R9" s="62" t="s">
        <v>322</v>
      </c>
      <c r="S9" s="15">
        <v>2937</v>
      </c>
      <c r="T9" s="53">
        <v>397.41</v>
      </c>
      <c r="U9" s="62" t="s">
        <v>334</v>
      </c>
      <c r="V9" s="15">
        <v>3694</v>
      </c>
      <c r="W9" s="53">
        <v>493.15</v>
      </c>
      <c r="X9" s="62" t="s">
        <v>359</v>
      </c>
      <c r="Y9" s="15">
        <v>3889</v>
      </c>
      <c r="Z9" s="18">
        <v>522.14</v>
      </c>
      <c r="AA9" s="62" t="s">
        <v>374</v>
      </c>
      <c r="AB9" s="15">
        <v>3993</v>
      </c>
      <c r="AC9" s="18">
        <v>556.33</v>
      </c>
      <c r="AD9" s="65" t="s">
        <v>396</v>
      </c>
      <c r="AE9" s="15">
        <v>3640</v>
      </c>
      <c r="AF9" s="18">
        <v>518.79</v>
      </c>
      <c r="AG9" s="65" t="s">
        <v>410</v>
      </c>
      <c r="AH9" s="15">
        <v>2716</v>
      </c>
      <c r="AI9" s="18">
        <v>407.84</v>
      </c>
      <c r="AJ9" s="67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7" t="s">
        <v>234</v>
      </c>
      <c r="G10" s="15">
        <v>1357</v>
      </c>
      <c r="H10" s="18">
        <v>218.25</v>
      </c>
      <c r="I10" s="77" t="s">
        <v>255</v>
      </c>
      <c r="J10" s="15">
        <v>2012</v>
      </c>
      <c r="K10" s="53">
        <v>296.5</v>
      </c>
      <c r="L10" s="62" t="s">
        <v>277</v>
      </c>
      <c r="M10" s="15">
        <v>1774</v>
      </c>
      <c r="N10" s="53">
        <v>269.36</v>
      </c>
      <c r="O10" s="67" t="s">
        <v>299</v>
      </c>
      <c r="P10" s="15">
        <v>1486</v>
      </c>
      <c r="Q10" s="53">
        <v>236.82</v>
      </c>
      <c r="R10" s="62" t="s">
        <v>322</v>
      </c>
      <c r="S10" s="15">
        <v>1994</v>
      </c>
      <c r="T10" s="53">
        <v>298.75</v>
      </c>
      <c r="U10" s="62" t="s">
        <v>334</v>
      </c>
      <c r="V10" s="15">
        <v>2056</v>
      </c>
      <c r="W10" s="53">
        <v>308.74</v>
      </c>
      <c r="X10" s="62" t="s">
        <v>359</v>
      </c>
      <c r="Y10" s="15">
        <v>2446</v>
      </c>
      <c r="Z10" s="18">
        <v>359.65</v>
      </c>
      <c r="AA10" s="62" t="s">
        <v>374</v>
      </c>
      <c r="AB10" s="15">
        <v>2397</v>
      </c>
      <c r="AC10" s="18">
        <v>366.84</v>
      </c>
      <c r="AD10" s="65" t="s">
        <v>396</v>
      </c>
      <c r="AE10" s="15">
        <v>2275</v>
      </c>
      <c r="AF10" s="18">
        <v>356.18</v>
      </c>
      <c r="AG10" s="65" t="s">
        <v>410</v>
      </c>
      <c r="AH10" s="15">
        <v>1947</v>
      </c>
      <c r="AI10" s="18">
        <v>320.41</v>
      </c>
      <c r="AJ10" s="67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7"/>
      <c r="G11" s="15"/>
      <c r="H11" s="18"/>
      <c r="I11" s="77" t="s">
        <v>253</v>
      </c>
      <c r="J11" s="15">
        <v>227</v>
      </c>
      <c r="K11" s="53">
        <v>61.13</v>
      </c>
      <c r="L11" s="62" t="s">
        <v>275</v>
      </c>
      <c r="M11" s="15">
        <v>215</v>
      </c>
      <c r="N11" s="53">
        <v>59.88</v>
      </c>
      <c r="O11" s="62" t="s">
        <v>298</v>
      </c>
      <c r="P11" s="15">
        <v>136</v>
      </c>
      <c r="Q11" s="53">
        <v>50.68</v>
      </c>
      <c r="R11" s="67" t="s">
        <v>320</v>
      </c>
      <c r="S11" s="15">
        <v>167</v>
      </c>
      <c r="T11" s="53">
        <v>54.48</v>
      </c>
      <c r="U11" s="62" t="s">
        <v>337</v>
      </c>
      <c r="V11" s="15">
        <v>252</v>
      </c>
      <c r="W11" s="53">
        <v>65.11</v>
      </c>
      <c r="X11" s="67" t="s">
        <v>349</v>
      </c>
      <c r="Y11" s="15">
        <v>267</v>
      </c>
      <c r="Z11" s="18">
        <v>67.37</v>
      </c>
      <c r="AA11" s="173" t="s">
        <v>371</v>
      </c>
      <c r="AB11">
        <v>363</v>
      </c>
      <c r="AC11">
        <v>81.42</v>
      </c>
      <c r="AD11" s="67" t="s">
        <v>390</v>
      </c>
      <c r="AE11" s="15">
        <v>254</v>
      </c>
      <c r="AF11" s="18">
        <v>68.09</v>
      </c>
      <c r="AG11" s="62" t="s">
        <v>409</v>
      </c>
      <c r="AH11" s="15">
        <v>238</v>
      </c>
      <c r="AI11" s="18">
        <v>67.01</v>
      </c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176</v>
      </c>
      <c r="C12" s="120">
        <v>409</v>
      </c>
      <c r="D12" s="10" t="s">
        <v>25</v>
      </c>
      <c r="E12" s="50"/>
      <c r="F12" s="67" t="s">
        <v>232</v>
      </c>
      <c r="G12" s="15">
        <v>1427</v>
      </c>
      <c r="H12" s="18">
        <v>191.1</v>
      </c>
      <c r="I12" s="77" t="s">
        <v>250</v>
      </c>
      <c r="J12" s="15">
        <v>1402</v>
      </c>
      <c r="K12" s="53">
        <v>188.14</v>
      </c>
      <c r="L12" s="62" t="s">
        <v>272</v>
      </c>
      <c r="M12" s="15">
        <v>1634</v>
      </c>
      <c r="N12" s="53">
        <v>216.1</v>
      </c>
      <c r="O12" s="62" t="s">
        <v>282</v>
      </c>
      <c r="P12" s="15">
        <v>1541</v>
      </c>
      <c r="Q12" s="53">
        <v>205.94</v>
      </c>
      <c r="R12" s="62" t="s">
        <v>317</v>
      </c>
      <c r="S12" s="55">
        <v>1412</v>
      </c>
      <c r="T12" s="54">
        <v>192.08</v>
      </c>
      <c r="U12" s="62" t="s">
        <v>332</v>
      </c>
      <c r="V12" s="15">
        <v>1505</v>
      </c>
      <c r="W12" s="53">
        <v>203.81</v>
      </c>
      <c r="X12" s="62" t="s">
        <v>348</v>
      </c>
      <c r="Y12" s="15">
        <v>1315</v>
      </c>
      <c r="Z12" s="18">
        <v>182.32</v>
      </c>
      <c r="AA12" s="100" t="s">
        <v>367</v>
      </c>
      <c r="AB12" s="15">
        <v>1381</v>
      </c>
      <c r="AC12" s="18">
        <v>192.13</v>
      </c>
      <c r="AD12" s="65" t="s">
        <v>387</v>
      </c>
      <c r="AE12" s="15">
        <v>1375</v>
      </c>
      <c r="AF12" s="18">
        <v>198.44</v>
      </c>
      <c r="AG12" s="99" t="s">
        <v>407</v>
      </c>
      <c r="AH12" s="15">
        <v>1021</v>
      </c>
      <c r="AI12" s="18">
        <v>155.09</v>
      </c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247</v>
      </c>
      <c r="G13" s="15">
        <v>330</v>
      </c>
      <c r="H13" s="18">
        <v>81.31</v>
      </c>
      <c r="I13" s="77" t="s">
        <v>270</v>
      </c>
      <c r="J13" s="15">
        <v>329</v>
      </c>
      <c r="K13" s="53">
        <v>81.33</v>
      </c>
      <c r="L13" s="67" t="s">
        <v>295</v>
      </c>
      <c r="M13" s="15">
        <v>352</v>
      </c>
      <c r="N13" s="53">
        <v>84.36</v>
      </c>
      <c r="O13" s="62" t="s">
        <v>302</v>
      </c>
      <c r="P13" s="15">
        <v>278</v>
      </c>
      <c r="Q13" s="53">
        <v>76.03</v>
      </c>
      <c r="R13" s="62" t="s">
        <v>326</v>
      </c>
      <c r="S13" s="15">
        <v>328</v>
      </c>
      <c r="T13" s="53">
        <v>82.24</v>
      </c>
      <c r="U13" s="62" t="s">
        <v>345</v>
      </c>
      <c r="V13" s="15">
        <v>428</v>
      </c>
      <c r="W13" s="53">
        <v>94.99</v>
      </c>
      <c r="X13" s="62" t="s">
        <v>364</v>
      </c>
      <c r="Y13" s="15">
        <v>407</v>
      </c>
      <c r="Z13" s="18">
        <v>93.18</v>
      </c>
      <c r="AA13" s="99" t="s">
        <v>384</v>
      </c>
      <c r="AB13" s="15">
        <v>426</v>
      </c>
      <c r="AC13" s="18">
        <v>98.63</v>
      </c>
      <c r="AD13" s="99" t="s">
        <v>403</v>
      </c>
      <c r="AE13" s="15">
        <v>413</v>
      </c>
      <c r="AF13" s="18">
        <v>98.16</v>
      </c>
      <c r="AG13" s="144" t="s">
        <v>420</v>
      </c>
      <c r="AH13" s="55">
        <v>301</v>
      </c>
      <c r="AI13" s="107">
        <v>85.14</v>
      </c>
      <c r="AJ13" s="62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7" t="s">
        <v>234</v>
      </c>
      <c r="G14" s="15">
        <v>203</v>
      </c>
      <c r="H14" s="18">
        <v>46.06</v>
      </c>
      <c r="I14" s="77" t="s">
        <v>255</v>
      </c>
      <c r="J14" s="15">
        <v>146</v>
      </c>
      <c r="K14" s="53">
        <v>39.34</v>
      </c>
      <c r="L14" s="62" t="s">
        <v>277</v>
      </c>
      <c r="M14" s="15">
        <v>164</v>
      </c>
      <c r="N14" s="53">
        <v>41.57</v>
      </c>
      <c r="O14" s="67" t="s">
        <v>299</v>
      </c>
      <c r="P14" s="15">
        <v>200</v>
      </c>
      <c r="Q14" s="53">
        <v>46.09</v>
      </c>
      <c r="R14" s="62" t="s">
        <v>322</v>
      </c>
      <c r="S14" s="15">
        <v>145</v>
      </c>
      <c r="T14" s="53">
        <v>39.51</v>
      </c>
      <c r="U14" s="62" t="s">
        <v>334</v>
      </c>
      <c r="V14" s="15">
        <v>104</v>
      </c>
      <c r="W14" s="204" t="s">
        <v>237</v>
      </c>
      <c r="X14" s="62" t="s">
        <v>359</v>
      </c>
      <c r="Y14" s="15">
        <v>90</v>
      </c>
      <c r="Z14" s="18">
        <v>33.09</v>
      </c>
      <c r="AA14" s="62" t="s">
        <v>374</v>
      </c>
      <c r="AB14" s="15">
        <v>83</v>
      </c>
      <c r="AC14" s="18">
        <v>32.65</v>
      </c>
      <c r="AD14" s="65" t="s">
        <v>396</v>
      </c>
      <c r="AE14" s="15">
        <v>70</v>
      </c>
      <c r="AF14" s="18">
        <v>31.13</v>
      </c>
      <c r="AG14" s="65" t="s">
        <v>410</v>
      </c>
      <c r="AH14" s="15">
        <v>71</v>
      </c>
      <c r="AI14" s="18">
        <v>31.48</v>
      </c>
      <c r="AJ14" s="67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232</v>
      </c>
      <c r="G15" s="15">
        <v>1</v>
      </c>
      <c r="H15" s="18">
        <v>22.12</v>
      </c>
      <c r="I15" s="95" t="s">
        <v>250</v>
      </c>
      <c r="J15" s="15">
        <v>1</v>
      </c>
      <c r="K15" s="53">
        <v>22.12</v>
      </c>
      <c r="L15" s="67" t="s">
        <v>272</v>
      </c>
      <c r="M15" s="15">
        <v>0</v>
      </c>
      <c r="N15" s="53">
        <v>22</v>
      </c>
      <c r="O15" s="62" t="s">
        <v>282</v>
      </c>
      <c r="P15" s="15">
        <v>1</v>
      </c>
      <c r="Q15" s="53">
        <v>22.12</v>
      </c>
      <c r="R15" s="62" t="s">
        <v>317</v>
      </c>
      <c r="S15" s="55">
        <v>1</v>
      </c>
      <c r="T15" s="54">
        <v>22.12</v>
      </c>
      <c r="U15" s="62" t="s">
        <v>332</v>
      </c>
      <c r="V15" s="15">
        <v>1</v>
      </c>
      <c r="W15" s="53">
        <v>22.12</v>
      </c>
      <c r="X15" s="62" t="s">
        <v>347</v>
      </c>
      <c r="Y15" s="15">
        <v>1</v>
      </c>
      <c r="Z15" s="18">
        <v>22.12</v>
      </c>
      <c r="AA15" s="100" t="s">
        <v>366</v>
      </c>
      <c r="AB15" s="15">
        <v>1</v>
      </c>
      <c r="AC15" s="18">
        <v>22.12</v>
      </c>
      <c r="AD15" s="65" t="s">
        <v>386</v>
      </c>
      <c r="AE15" s="15">
        <v>1</v>
      </c>
      <c r="AF15" s="18">
        <v>22.13</v>
      </c>
      <c r="AG15" s="99" t="s">
        <v>406</v>
      </c>
      <c r="AH15" s="15">
        <v>1</v>
      </c>
      <c r="AI15" s="18">
        <v>22.13</v>
      </c>
      <c r="AJ15" s="102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7" t="s">
        <v>234</v>
      </c>
      <c r="G16" s="55">
        <v>2995</v>
      </c>
      <c r="H16" s="107">
        <v>388.05</v>
      </c>
      <c r="I16" s="77" t="s">
        <v>255</v>
      </c>
      <c r="J16" s="15">
        <v>3779</v>
      </c>
      <c r="K16" s="53">
        <v>482.05</v>
      </c>
      <c r="L16" s="62" t="s">
        <v>277</v>
      </c>
      <c r="M16" s="15">
        <v>3355</v>
      </c>
      <c r="N16" s="53">
        <v>433.65</v>
      </c>
      <c r="O16" s="67" t="s">
        <v>299</v>
      </c>
      <c r="P16" s="15">
        <v>2706</v>
      </c>
      <c r="Q16" s="53">
        <v>359.19</v>
      </c>
      <c r="R16" s="62" t="s">
        <v>322</v>
      </c>
      <c r="S16" s="15">
        <v>2720</v>
      </c>
      <c r="T16" s="53">
        <v>361.84</v>
      </c>
      <c r="U16" s="62" t="s">
        <v>334</v>
      </c>
      <c r="V16" s="15">
        <v>2756</v>
      </c>
      <c r="W16" s="53">
        <v>369.29</v>
      </c>
      <c r="X16" s="62" t="s">
        <v>360</v>
      </c>
      <c r="Y16" s="15">
        <v>2969</v>
      </c>
      <c r="Z16" s="18">
        <v>399.13</v>
      </c>
      <c r="AA16" s="62" t="s">
        <v>374</v>
      </c>
      <c r="AB16" s="15">
        <v>3073</v>
      </c>
      <c r="AC16" s="18">
        <v>427.9</v>
      </c>
      <c r="AD16" s="65" t="s">
        <v>396</v>
      </c>
      <c r="AE16" s="15">
        <v>3111</v>
      </c>
      <c r="AF16" s="18">
        <v>439.19</v>
      </c>
      <c r="AG16" s="65" t="s">
        <v>410</v>
      </c>
      <c r="AH16" s="15">
        <v>3164</v>
      </c>
      <c r="AI16" s="18">
        <v>456.6</v>
      </c>
      <c r="AJ16" s="67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232</v>
      </c>
      <c r="G17" s="15">
        <v>1138</v>
      </c>
      <c r="H17" s="18">
        <v>156.85</v>
      </c>
      <c r="I17" s="95" t="s">
        <v>250</v>
      </c>
      <c r="J17" s="15">
        <v>1386</v>
      </c>
      <c r="K17" s="53">
        <v>186.24</v>
      </c>
      <c r="L17" s="62" t="s">
        <v>272</v>
      </c>
      <c r="M17" s="15">
        <v>1497</v>
      </c>
      <c r="N17" s="53">
        <v>199.82</v>
      </c>
      <c r="O17" s="62" t="s">
        <v>282</v>
      </c>
      <c r="P17" s="15">
        <v>1242</v>
      </c>
      <c r="Q17" s="53">
        <v>170.25</v>
      </c>
      <c r="R17" s="62" t="s">
        <v>317</v>
      </c>
      <c r="S17" s="55">
        <v>1176</v>
      </c>
      <c r="T17" s="54">
        <v>163.66</v>
      </c>
      <c r="U17" s="62" t="s">
        <v>332</v>
      </c>
      <c r="V17" s="15">
        <v>1312</v>
      </c>
      <c r="W17" s="53">
        <v>180.49</v>
      </c>
      <c r="X17" s="62" t="s">
        <v>347</v>
      </c>
      <c r="Y17" s="15">
        <v>1414</v>
      </c>
      <c r="Z17" s="18">
        <v>194.38</v>
      </c>
      <c r="AA17" s="100" t="s">
        <v>366</v>
      </c>
      <c r="AB17" s="15">
        <v>1367</v>
      </c>
      <c r="AC17" s="18">
        <v>190.41</v>
      </c>
      <c r="AD17" s="65" t="s">
        <v>386</v>
      </c>
      <c r="AE17" s="15">
        <v>1382</v>
      </c>
      <c r="AF17" s="18">
        <v>199.33</v>
      </c>
      <c r="AG17" s="101" t="s">
        <v>406</v>
      </c>
      <c r="AH17" s="15">
        <v>1315</v>
      </c>
      <c r="AI17" s="18">
        <v>193.41</v>
      </c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232</v>
      </c>
      <c r="G18" s="15">
        <v>4560</v>
      </c>
      <c r="H18" s="73">
        <v>562.35</v>
      </c>
      <c r="I18" s="95" t="s">
        <v>250</v>
      </c>
      <c r="J18" s="15">
        <v>5040</v>
      </c>
      <c r="K18" s="53">
        <v>619.23</v>
      </c>
      <c r="L18" s="62" t="s">
        <v>272</v>
      </c>
      <c r="M18" s="15">
        <v>5520</v>
      </c>
      <c r="N18" s="53">
        <v>677.7</v>
      </c>
      <c r="O18" s="62" t="s">
        <v>282</v>
      </c>
      <c r="P18" s="15">
        <v>4600</v>
      </c>
      <c r="Q18" s="53">
        <v>571.06</v>
      </c>
      <c r="R18" s="62" t="s">
        <v>317</v>
      </c>
      <c r="S18" s="55">
        <v>5560</v>
      </c>
      <c r="T18" s="54">
        <v>691.74</v>
      </c>
      <c r="U18" s="62" t="s">
        <v>332</v>
      </c>
      <c r="V18" s="15">
        <v>8160</v>
      </c>
      <c r="W18" s="53">
        <v>1007.76</v>
      </c>
      <c r="X18" s="62" t="s">
        <v>347</v>
      </c>
      <c r="Y18" s="15">
        <v>9000</v>
      </c>
      <c r="Z18" s="18">
        <v>1119.21</v>
      </c>
      <c r="AA18" s="100" t="s">
        <v>366</v>
      </c>
      <c r="AB18" s="15">
        <v>9120</v>
      </c>
      <c r="AC18" s="18">
        <v>1145.53</v>
      </c>
      <c r="AD18" s="65" t="s">
        <v>386</v>
      </c>
      <c r="AE18" s="15">
        <v>9400</v>
      </c>
      <c r="AF18" s="73">
        <v>-126.51</v>
      </c>
      <c r="AG18" s="99" t="s">
        <v>406</v>
      </c>
      <c r="AH18" s="15">
        <v>8320</v>
      </c>
      <c r="AI18" s="18">
        <v>1106.49</v>
      </c>
      <c r="AJ18" s="102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7" t="s">
        <v>234</v>
      </c>
      <c r="G19" s="15">
        <v>1290</v>
      </c>
      <c r="H19" s="73">
        <v>174.87</v>
      </c>
      <c r="I19" s="77" t="s">
        <v>255</v>
      </c>
      <c r="J19" s="15">
        <v>2685</v>
      </c>
      <c r="K19" s="53">
        <v>340.94</v>
      </c>
      <c r="L19" s="77" t="s">
        <v>277</v>
      </c>
      <c r="M19" s="15">
        <v>2619</v>
      </c>
      <c r="N19" s="53">
        <v>334.6</v>
      </c>
      <c r="O19" s="67" t="s">
        <v>299</v>
      </c>
      <c r="P19" s="15">
        <v>2040</v>
      </c>
      <c r="Q19" s="53">
        <v>267.73</v>
      </c>
      <c r="R19" s="62" t="s">
        <v>322</v>
      </c>
      <c r="S19" s="15">
        <v>1692</v>
      </c>
      <c r="T19" s="53">
        <v>226.4</v>
      </c>
      <c r="U19" s="62" t="s">
        <v>334</v>
      </c>
      <c r="V19" s="15">
        <v>1277</v>
      </c>
      <c r="W19" s="53">
        <v>177.68</v>
      </c>
      <c r="X19" s="62" t="s">
        <v>359</v>
      </c>
      <c r="Y19" s="15">
        <v>1026</v>
      </c>
      <c r="Z19" s="18">
        <v>148.4</v>
      </c>
      <c r="AA19" s="62" t="s">
        <v>374</v>
      </c>
      <c r="AB19" s="15">
        <v>1132</v>
      </c>
      <c r="AC19" s="18">
        <v>167.25</v>
      </c>
      <c r="AD19" s="78" t="s">
        <v>396</v>
      </c>
      <c r="AE19" s="15">
        <v>1363</v>
      </c>
      <c r="AF19" s="18">
        <v>199.67</v>
      </c>
      <c r="AG19" s="65" t="s">
        <v>410</v>
      </c>
      <c r="AH19" s="15">
        <v>1183</v>
      </c>
      <c r="AI19" s="18">
        <v>180.08</v>
      </c>
      <c r="AJ19" s="67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235</v>
      </c>
      <c r="G20" s="15">
        <v>204</v>
      </c>
      <c r="H20" s="18">
        <v>57.32</v>
      </c>
      <c r="I20" s="77" t="s">
        <v>278</v>
      </c>
      <c r="J20" s="15">
        <v>189</v>
      </c>
      <c r="K20" s="53">
        <v>55.61</v>
      </c>
      <c r="L20" s="62" t="s">
        <v>277</v>
      </c>
      <c r="M20" s="15">
        <v>195</v>
      </c>
      <c r="N20" s="53">
        <v>56.47</v>
      </c>
      <c r="O20" s="67" t="s">
        <v>299</v>
      </c>
      <c r="P20" s="15">
        <v>143</v>
      </c>
      <c r="Q20" s="53">
        <v>50.47</v>
      </c>
      <c r="R20" s="62" t="s">
        <v>322</v>
      </c>
      <c r="S20" s="15">
        <v>152</v>
      </c>
      <c r="T20" s="53">
        <v>51.61</v>
      </c>
      <c r="U20" s="62" t="s">
        <v>335</v>
      </c>
      <c r="V20" s="15">
        <v>166</v>
      </c>
      <c r="W20" s="53">
        <v>53.54</v>
      </c>
      <c r="X20" s="67" t="s">
        <v>357</v>
      </c>
      <c r="Y20" s="15">
        <v>188</v>
      </c>
      <c r="Z20" s="18">
        <v>56.52</v>
      </c>
      <c r="AA20" s="78" t="s">
        <v>374</v>
      </c>
      <c r="AB20" s="15">
        <v>187</v>
      </c>
      <c r="AC20" s="18">
        <v>57.59</v>
      </c>
      <c r="AD20" s="78" t="s">
        <v>396</v>
      </c>
      <c r="AE20" s="15">
        <v>177</v>
      </c>
      <c r="AF20" s="18">
        <v>56.75</v>
      </c>
      <c r="AG20" s="65" t="s">
        <v>412</v>
      </c>
      <c r="AH20" s="15">
        <v>160</v>
      </c>
      <c r="AI20" s="15">
        <v>55.21</v>
      </c>
      <c r="AJ20" s="67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232</v>
      </c>
      <c r="G21" s="15">
        <v>155</v>
      </c>
      <c r="H21" s="18">
        <v>40.37</v>
      </c>
      <c r="I21" s="95" t="s">
        <v>250</v>
      </c>
      <c r="J21" s="15">
        <v>144</v>
      </c>
      <c r="K21" s="53">
        <v>39.06</v>
      </c>
      <c r="L21" s="62" t="s">
        <v>272</v>
      </c>
      <c r="M21" s="15">
        <v>150</v>
      </c>
      <c r="N21" s="53">
        <v>39.82</v>
      </c>
      <c r="O21" s="62" t="s">
        <v>282</v>
      </c>
      <c r="P21" s="15">
        <v>131</v>
      </c>
      <c r="Q21" s="53">
        <v>37.63</v>
      </c>
      <c r="R21" s="62" t="s">
        <v>317</v>
      </c>
      <c r="S21" s="55">
        <v>336</v>
      </c>
      <c r="T21" s="54">
        <v>62.48</v>
      </c>
      <c r="U21" s="62" t="s">
        <v>332</v>
      </c>
      <c r="V21" s="15">
        <v>350</v>
      </c>
      <c r="W21" s="53">
        <v>64.29</v>
      </c>
      <c r="X21" s="62" t="s">
        <v>347</v>
      </c>
      <c r="Y21" s="15">
        <v>286</v>
      </c>
      <c r="Z21" s="18">
        <v>56.87</v>
      </c>
      <c r="AA21" s="100" t="s">
        <v>366</v>
      </c>
      <c r="AB21" s="15">
        <v>303</v>
      </c>
      <c r="AC21" s="73">
        <v>59.33</v>
      </c>
      <c r="AD21" s="65" t="s">
        <v>386</v>
      </c>
      <c r="AE21" s="15">
        <v>348</v>
      </c>
      <c r="AF21" s="18">
        <v>66.66</v>
      </c>
      <c r="AG21" s="101" t="s">
        <v>406</v>
      </c>
      <c r="AH21" s="15">
        <v>315</v>
      </c>
      <c r="AI21" s="18">
        <v>63.06</v>
      </c>
      <c r="AJ21" s="99"/>
      <c r="AK21" s="15"/>
      <c r="AL21" s="18"/>
      <c r="AM21" s="100"/>
      <c r="AN21" s="15"/>
      <c r="AO21" s="18"/>
    </row>
    <row r="22" spans="1:41" ht="33.75" customHeight="1">
      <c r="A22" s="117" t="s">
        <v>177</v>
      </c>
      <c r="B22" s="10" t="s">
        <v>79</v>
      </c>
      <c r="C22" s="120">
        <v>409</v>
      </c>
      <c r="D22" s="10" t="s">
        <v>80</v>
      </c>
      <c r="E22" s="50"/>
      <c r="F22" s="67" t="s">
        <v>233</v>
      </c>
      <c r="G22" s="15">
        <v>858</v>
      </c>
      <c r="H22" s="18">
        <v>123.67</v>
      </c>
      <c r="I22" s="77" t="s">
        <v>251</v>
      </c>
      <c r="J22" s="15">
        <v>555</v>
      </c>
      <c r="K22" s="53">
        <v>87.77</v>
      </c>
      <c r="L22" s="62" t="s">
        <v>272</v>
      </c>
      <c r="M22" s="15">
        <v>726</v>
      </c>
      <c r="N22" s="53">
        <v>108.24</v>
      </c>
      <c r="O22" s="62" t="s">
        <v>282</v>
      </c>
      <c r="P22" s="15">
        <v>713</v>
      </c>
      <c r="Q22" s="53">
        <v>107.1</v>
      </c>
      <c r="R22" s="62" t="s">
        <v>317</v>
      </c>
      <c r="S22" s="15">
        <v>845</v>
      </c>
      <c r="T22" s="53">
        <v>123.78</v>
      </c>
      <c r="U22" s="62" t="s">
        <v>332</v>
      </c>
      <c r="V22" s="15">
        <v>873</v>
      </c>
      <c r="W22" s="53">
        <v>127.46</v>
      </c>
      <c r="X22" s="62" t="s">
        <v>347</v>
      </c>
      <c r="Y22" s="15">
        <v>850</v>
      </c>
      <c r="Z22" s="18">
        <v>125.63</v>
      </c>
      <c r="AA22" s="100" t="s">
        <v>366</v>
      </c>
      <c r="AB22" s="15">
        <v>924</v>
      </c>
      <c r="AC22" s="18">
        <v>135.83</v>
      </c>
      <c r="AD22" s="65" t="s">
        <v>386</v>
      </c>
      <c r="AE22" s="15">
        <v>869</v>
      </c>
      <c r="AF22" s="18">
        <v>133.51</v>
      </c>
      <c r="AG22" s="102" t="s">
        <v>406</v>
      </c>
      <c r="AH22" s="15">
        <v>964</v>
      </c>
      <c r="AI22" s="18">
        <v>147.65</v>
      </c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232</v>
      </c>
      <c r="G23" s="58">
        <v>2424</v>
      </c>
      <c r="H23" s="59">
        <v>387.63</v>
      </c>
      <c r="I23" s="95" t="s">
        <v>250</v>
      </c>
      <c r="J23" s="58">
        <v>2297</v>
      </c>
      <c r="K23" s="60">
        <v>372.59</v>
      </c>
      <c r="L23" s="62" t="s">
        <v>272</v>
      </c>
      <c r="M23" s="58">
        <v>3080</v>
      </c>
      <c r="N23" s="60">
        <v>466.46</v>
      </c>
      <c r="O23" s="62" t="s">
        <v>282</v>
      </c>
      <c r="P23" s="58">
        <v>3129</v>
      </c>
      <c r="Q23" s="60">
        <v>474.45</v>
      </c>
      <c r="R23" s="62" t="s">
        <v>317</v>
      </c>
      <c r="S23" s="58">
        <v>2911</v>
      </c>
      <c r="T23" s="60">
        <v>452.32</v>
      </c>
      <c r="U23" s="62" t="s">
        <v>332</v>
      </c>
      <c r="V23" s="58">
        <v>4053</v>
      </c>
      <c r="W23" s="60">
        <v>591.54</v>
      </c>
      <c r="X23" s="62" t="s">
        <v>348</v>
      </c>
      <c r="Y23" s="58">
        <v>4493</v>
      </c>
      <c r="Z23" s="59">
        <v>650.41</v>
      </c>
      <c r="AA23" s="100" t="s">
        <v>367</v>
      </c>
      <c r="AB23" s="58">
        <v>4794</v>
      </c>
      <c r="AC23" s="59">
        <v>694.08</v>
      </c>
      <c r="AD23" s="65" t="s">
        <v>387</v>
      </c>
      <c r="AE23" s="58">
        <v>4413</v>
      </c>
      <c r="AF23" s="59">
        <v>673.13</v>
      </c>
      <c r="AG23" s="99" t="s">
        <v>405</v>
      </c>
      <c r="AH23" s="58">
        <v>4428</v>
      </c>
      <c r="AI23" s="59">
        <v>685.41</v>
      </c>
      <c r="AJ23" s="99"/>
      <c r="AK23" s="58"/>
      <c r="AL23" s="59"/>
      <c r="AM23" s="100"/>
      <c r="AN23" s="58"/>
      <c r="AO23" s="59"/>
    </row>
    <row r="24" spans="1:41" ht="33" customHeight="1">
      <c r="A24" s="117" t="s">
        <v>62</v>
      </c>
      <c r="B24" s="172" t="s">
        <v>184</v>
      </c>
      <c r="C24" s="120">
        <v>409</v>
      </c>
      <c r="D24" s="10" t="s">
        <v>185</v>
      </c>
      <c r="E24" s="10"/>
      <c r="F24" s="78" t="s">
        <v>248</v>
      </c>
      <c r="G24" s="15">
        <v>3765</v>
      </c>
      <c r="H24" s="104">
        <v>468.14</v>
      </c>
      <c r="I24" s="97" t="s">
        <v>269</v>
      </c>
      <c r="J24" s="15">
        <v>3505</v>
      </c>
      <c r="K24" s="61">
        <v>438.34</v>
      </c>
      <c r="L24" s="78" t="s">
        <v>294</v>
      </c>
      <c r="M24" s="15">
        <v>3684</v>
      </c>
      <c r="N24" s="61">
        <v>461.72</v>
      </c>
      <c r="O24" s="78" t="s">
        <v>301</v>
      </c>
      <c r="P24" s="15">
        <v>3527</v>
      </c>
      <c r="Q24" s="61">
        <v>446.85</v>
      </c>
      <c r="R24" s="78" t="s">
        <v>324</v>
      </c>
      <c r="S24" s="15">
        <v>3085</v>
      </c>
      <c r="T24" s="61">
        <v>394.68</v>
      </c>
      <c r="U24" s="62" t="s">
        <v>346</v>
      </c>
      <c r="V24" s="15">
        <v>3477</v>
      </c>
      <c r="W24" s="18">
        <v>445.88</v>
      </c>
      <c r="X24" s="62" t="s">
        <v>363</v>
      </c>
      <c r="Y24" s="15">
        <v>3133</v>
      </c>
      <c r="Z24" s="15">
        <v>407.97</v>
      </c>
      <c r="AA24" s="65" t="s">
        <v>384</v>
      </c>
      <c r="AB24" s="15">
        <v>4045</v>
      </c>
      <c r="AC24" s="15">
        <v>541.03</v>
      </c>
      <c r="AD24" s="103" t="s">
        <v>402</v>
      </c>
      <c r="AE24" s="15">
        <v>4696</v>
      </c>
      <c r="AF24" s="15">
        <v>634.11</v>
      </c>
      <c r="AG24" s="78" t="s">
        <v>419</v>
      </c>
      <c r="AH24" s="15">
        <v>2142</v>
      </c>
      <c r="AI24" s="15">
        <v>308.22</v>
      </c>
      <c r="AJ24" s="78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183</v>
      </c>
      <c r="C25" s="120">
        <v>409</v>
      </c>
      <c r="D25" s="10" t="s">
        <v>182</v>
      </c>
      <c r="E25" s="10"/>
      <c r="F25" s="67" t="s">
        <v>234</v>
      </c>
      <c r="G25" s="15">
        <v>21</v>
      </c>
      <c r="H25" s="104">
        <v>24.49</v>
      </c>
      <c r="I25" s="77" t="s">
        <v>255</v>
      </c>
      <c r="J25" s="15">
        <v>20</v>
      </c>
      <c r="K25" s="61">
        <v>24.38</v>
      </c>
      <c r="L25" s="62" t="s">
        <v>277</v>
      </c>
      <c r="M25" s="15">
        <v>22</v>
      </c>
      <c r="N25" s="61">
        <v>24.63</v>
      </c>
      <c r="O25" s="67" t="s">
        <v>299</v>
      </c>
      <c r="P25" s="15">
        <v>21</v>
      </c>
      <c r="Q25" s="61">
        <v>24.53</v>
      </c>
      <c r="R25" s="62" t="s">
        <v>322</v>
      </c>
      <c r="S25" s="15">
        <v>22</v>
      </c>
      <c r="T25" s="61">
        <v>24.66</v>
      </c>
      <c r="U25" s="62" t="s">
        <v>334</v>
      </c>
      <c r="V25" s="49">
        <v>19</v>
      </c>
      <c r="W25" s="61">
        <v>24.31</v>
      </c>
      <c r="X25" s="62" t="s">
        <v>359</v>
      </c>
      <c r="Y25" s="15">
        <v>20</v>
      </c>
      <c r="Z25" s="15">
        <v>24.46</v>
      </c>
      <c r="AA25" s="78" t="s">
        <v>374</v>
      </c>
      <c r="AB25" s="15">
        <v>19</v>
      </c>
      <c r="AC25" s="15">
        <v>24.44</v>
      </c>
      <c r="AD25" s="195" t="s">
        <v>396</v>
      </c>
      <c r="AE25" s="15">
        <v>20</v>
      </c>
      <c r="AF25" s="15">
        <v>24.61</v>
      </c>
      <c r="AG25" s="65" t="s">
        <v>410</v>
      </c>
      <c r="AH25" s="15">
        <v>21</v>
      </c>
      <c r="AI25" s="104">
        <v>24.81</v>
      </c>
      <c r="AJ25" s="67"/>
      <c r="AM25" s="99"/>
      <c r="AO25" s="65"/>
    </row>
    <row r="26" spans="1:39" s="15" customFormat="1" ht="33.75" customHeight="1">
      <c r="A26" s="117" t="s">
        <v>62</v>
      </c>
      <c r="B26" s="10" t="s">
        <v>188</v>
      </c>
      <c r="C26" s="120">
        <v>409</v>
      </c>
      <c r="D26" s="10" t="s">
        <v>187</v>
      </c>
      <c r="E26" s="10"/>
      <c r="F26" s="67" t="s">
        <v>234</v>
      </c>
      <c r="G26" s="15">
        <v>59</v>
      </c>
      <c r="H26" s="104">
        <v>28.99</v>
      </c>
      <c r="I26" s="77" t="s">
        <v>255</v>
      </c>
      <c r="J26" s="15">
        <v>63</v>
      </c>
      <c r="K26" s="61">
        <v>29.49</v>
      </c>
      <c r="L26" s="62" t="s">
        <v>277</v>
      </c>
      <c r="M26" s="15">
        <v>41</v>
      </c>
      <c r="N26" s="61">
        <v>26.9</v>
      </c>
      <c r="O26" s="67" t="s">
        <v>299</v>
      </c>
      <c r="P26" s="15">
        <v>37</v>
      </c>
      <c r="Q26" s="61">
        <v>26.45</v>
      </c>
      <c r="R26" s="62" t="s">
        <v>322</v>
      </c>
      <c r="S26" s="15">
        <v>50</v>
      </c>
      <c r="T26" s="61">
        <v>28.05</v>
      </c>
      <c r="U26" s="62" t="s">
        <v>334</v>
      </c>
      <c r="V26" s="49">
        <v>52</v>
      </c>
      <c r="W26" s="61">
        <v>28.34</v>
      </c>
      <c r="X26" s="62" t="s">
        <v>359</v>
      </c>
      <c r="Y26" s="15">
        <v>52</v>
      </c>
      <c r="Z26" s="15">
        <v>28.4</v>
      </c>
      <c r="AA26" s="78" t="s">
        <v>374</v>
      </c>
      <c r="AB26" s="78">
        <v>53</v>
      </c>
      <c r="AC26" s="15">
        <v>28.8</v>
      </c>
      <c r="AD26" s="78" t="s">
        <v>396</v>
      </c>
      <c r="AE26" s="15">
        <v>56</v>
      </c>
      <c r="AF26" s="15">
        <v>29.3</v>
      </c>
      <c r="AG26" s="65" t="s">
        <v>410</v>
      </c>
      <c r="AH26" s="15">
        <v>55</v>
      </c>
      <c r="AI26" s="15">
        <v>29.35</v>
      </c>
      <c r="AJ26" s="67"/>
      <c r="AM26" s="99"/>
    </row>
    <row r="27" spans="1:39" s="15" customFormat="1" ht="33.75" customHeight="1">
      <c r="A27" s="117" t="s">
        <v>64</v>
      </c>
      <c r="B27" s="177" t="s">
        <v>201</v>
      </c>
      <c r="C27" s="120">
        <v>409</v>
      </c>
      <c r="D27" s="176" t="s">
        <v>200</v>
      </c>
      <c r="E27" s="10"/>
      <c r="F27" s="67" t="s">
        <v>232</v>
      </c>
      <c r="G27" s="15">
        <v>1936</v>
      </c>
      <c r="H27" s="104">
        <v>251.41</v>
      </c>
      <c r="I27" s="203" t="s">
        <v>250</v>
      </c>
      <c r="J27" s="15">
        <v>1929</v>
      </c>
      <c r="K27" s="15">
        <v>250.59</v>
      </c>
      <c r="L27" s="77" t="s">
        <v>272</v>
      </c>
      <c r="M27" s="15">
        <v>2110</v>
      </c>
      <c r="N27" s="61">
        <v>272.64</v>
      </c>
      <c r="O27" s="62" t="s">
        <v>282</v>
      </c>
      <c r="P27" s="15">
        <v>2266</v>
      </c>
      <c r="Q27" s="61">
        <v>292.47</v>
      </c>
      <c r="R27" s="62" t="s">
        <v>317</v>
      </c>
      <c r="S27" s="15">
        <v>3053</v>
      </c>
      <c r="T27" s="61">
        <v>389.75</v>
      </c>
      <c r="U27" s="62" t="s">
        <v>332</v>
      </c>
      <c r="V27" s="49">
        <v>2359</v>
      </c>
      <c r="W27" s="61">
        <v>306.98</v>
      </c>
      <c r="X27" s="62" t="s">
        <v>347</v>
      </c>
      <c r="Y27" s="15">
        <v>2075</v>
      </c>
      <c r="Z27" s="15">
        <v>274.97</v>
      </c>
      <c r="AA27" s="78" t="s">
        <v>366</v>
      </c>
      <c r="AB27" s="78">
        <v>1991</v>
      </c>
      <c r="AC27" s="15">
        <v>267.28</v>
      </c>
      <c r="AD27" s="65" t="s">
        <v>386</v>
      </c>
      <c r="AE27" s="15">
        <v>1667</v>
      </c>
      <c r="AF27" s="15">
        <v>235.9</v>
      </c>
      <c r="AG27" s="65" t="s">
        <v>404</v>
      </c>
      <c r="AH27" s="15">
        <v>2267</v>
      </c>
      <c r="AI27" s="15">
        <v>317.5</v>
      </c>
      <c r="AJ27" s="102"/>
      <c r="AM27" s="99"/>
    </row>
    <row r="28" spans="1:41" s="15" customFormat="1" ht="33.75" customHeight="1">
      <c r="A28" s="117" t="s">
        <v>62</v>
      </c>
      <c r="B28" s="177" t="s">
        <v>222</v>
      </c>
      <c r="C28" s="120">
        <v>409</v>
      </c>
      <c r="D28" s="176" t="s">
        <v>221</v>
      </c>
      <c r="E28" s="10"/>
      <c r="F28" s="195" t="s">
        <v>234</v>
      </c>
      <c r="G28" s="15">
        <v>5</v>
      </c>
      <c r="H28" s="104">
        <v>25.2</v>
      </c>
      <c r="I28" s="97" t="s">
        <v>255</v>
      </c>
      <c r="J28" s="15">
        <v>5</v>
      </c>
      <c r="K28" s="61">
        <v>25.2</v>
      </c>
      <c r="L28" s="78" t="s">
        <v>277</v>
      </c>
      <c r="M28" s="15">
        <v>5</v>
      </c>
      <c r="N28" s="61">
        <v>25.2</v>
      </c>
      <c r="O28" s="78" t="s">
        <v>299</v>
      </c>
      <c r="P28" s="15">
        <v>5</v>
      </c>
      <c r="Q28" s="61">
        <v>25.21</v>
      </c>
      <c r="R28" s="78" t="s">
        <v>322</v>
      </c>
      <c r="S28" s="15">
        <v>5</v>
      </c>
      <c r="T28" s="61">
        <v>25.21</v>
      </c>
      <c r="U28" s="78" t="s">
        <v>334</v>
      </c>
      <c r="V28" s="49">
        <v>4</v>
      </c>
      <c r="W28" s="61">
        <v>25.17</v>
      </c>
      <c r="X28" s="78" t="s">
        <v>359</v>
      </c>
      <c r="Y28" s="15">
        <v>4</v>
      </c>
      <c r="Z28" s="200">
        <v>25.18</v>
      </c>
      <c r="AA28" s="78" t="s">
        <v>374</v>
      </c>
      <c r="AB28" s="78">
        <v>5</v>
      </c>
      <c r="AC28" s="15">
        <v>25.25</v>
      </c>
      <c r="AD28" s="65" t="s">
        <v>396</v>
      </c>
      <c r="AE28" s="15">
        <v>5</v>
      </c>
      <c r="AF28" s="15">
        <v>25.26</v>
      </c>
      <c r="AG28" s="65" t="s">
        <v>410</v>
      </c>
      <c r="AH28" s="15">
        <v>5</v>
      </c>
      <c r="AI28" s="15">
        <v>25.28</v>
      </c>
      <c r="AJ28" s="195"/>
      <c r="AM28" s="65"/>
      <c r="AN28" s="186"/>
      <c r="AO28" s="186"/>
    </row>
    <row r="29" spans="1:41" s="15" customFormat="1" ht="49.5" customHeight="1">
      <c r="A29" s="10" t="s">
        <v>62</v>
      </c>
      <c r="B29" s="11" t="s">
        <v>223</v>
      </c>
      <c r="C29" s="10">
        <v>409</v>
      </c>
      <c r="D29" s="10" t="s">
        <v>220</v>
      </c>
      <c r="E29" s="10"/>
      <c r="F29" s="65" t="s">
        <v>234</v>
      </c>
      <c r="G29" s="15">
        <v>14</v>
      </c>
      <c r="H29" s="15">
        <v>25.56</v>
      </c>
      <c r="I29" s="78" t="s">
        <v>255</v>
      </c>
      <c r="J29" s="15">
        <v>14</v>
      </c>
      <c r="K29" s="61">
        <v>25.56</v>
      </c>
      <c r="L29" s="78" t="s">
        <v>277</v>
      </c>
      <c r="M29" s="15">
        <v>14</v>
      </c>
      <c r="N29" s="61">
        <v>25.57</v>
      </c>
      <c r="O29" s="65" t="s">
        <v>299</v>
      </c>
      <c r="P29" s="15">
        <v>15</v>
      </c>
      <c r="Q29" s="61">
        <v>25.63</v>
      </c>
      <c r="R29" s="15" t="s">
        <v>322</v>
      </c>
      <c r="S29" s="15">
        <v>13</v>
      </c>
      <c r="T29" s="61">
        <v>25.55</v>
      </c>
      <c r="U29" s="15" t="s">
        <v>334</v>
      </c>
      <c r="V29" s="15">
        <v>14</v>
      </c>
      <c r="W29" s="61">
        <v>25.61</v>
      </c>
      <c r="X29" s="65" t="s">
        <v>359</v>
      </c>
      <c r="Y29" s="15">
        <v>12</v>
      </c>
      <c r="Z29" s="15">
        <v>25.54</v>
      </c>
      <c r="AA29" s="205" t="s">
        <v>374</v>
      </c>
      <c r="AB29" s="15">
        <v>12</v>
      </c>
      <c r="AC29" s="15">
        <v>25.6</v>
      </c>
      <c r="AD29" s="65" t="s">
        <v>396</v>
      </c>
      <c r="AE29" s="15">
        <v>13</v>
      </c>
      <c r="AF29" s="15">
        <v>25.67</v>
      </c>
      <c r="AG29" s="15" t="s">
        <v>410</v>
      </c>
      <c r="AH29" s="15">
        <v>13</v>
      </c>
      <c r="AI29" s="15">
        <v>25.72</v>
      </c>
      <c r="AJ29" s="202"/>
      <c r="AK29" s="186"/>
      <c r="AL29" s="186"/>
      <c r="AM29" s="185"/>
      <c r="AN29" s="186"/>
      <c r="AO29" s="186"/>
    </row>
    <row r="30" spans="1:41" ht="35.25" customHeight="1">
      <c r="A30" s="5" t="s">
        <v>33</v>
      </c>
      <c r="B30" s="5" t="s">
        <v>15</v>
      </c>
      <c r="C30" s="5">
        <v>409</v>
      </c>
      <c r="D30" s="5" t="s">
        <v>368</v>
      </c>
      <c r="P30" s="55"/>
      <c r="X30" s="15"/>
      <c r="Y30" s="15"/>
      <c r="Z30" s="15"/>
      <c r="AA30" s="65" t="s">
        <v>369</v>
      </c>
      <c r="AB30" s="15">
        <v>0</v>
      </c>
      <c r="AC30" s="15">
        <v>35</v>
      </c>
      <c r="AD30" s="65" t="s">
        <v>385</v>
      </c>
      <c r="AE30" s="15">
        <v>421</v>
      </c>
      <c r="AF30" s="15">
        <v>76.02</v>
      </c>
      <c r="AG30" s="65" t="s">
        <v>398</v>
      </c>
      <c r="AH30" s="15">
        <v>261</v>
      </c>
      <c r="AI30" s="15">
        <v>56.02</v>
      </c>
      <c r="AJ30" s="15"/>
      <c r="AK30" s="15"/>
      <c r="AL30" s="15"/>
      <c r="AM30" s="15"/>
      <c r="AN30" s="15"/>
      <c r="AO30" s="1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"/>
  <sheetViews>
    <sheetView tabSelected="1" view="pageBreakPreview" zoomScaleSheetLayoutView="100" zoomScalePageLayoutView="0" workbookViewId="0" topLeftCell="A1">
      <pane xSplit="5" ySplit="4" topLeftCell="A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I17" sqref="AI17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6.19921875" style="0" bestFit="1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8984375" style="0" bestFit="1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13" t="s">
        <v>202</v>
      </c>
      <c r="B1" s="213"/>
      <c r="C1" s="213"/>
      <c r="D1" s="213"/>
      <c r="E1" s="213"/>
      <c r="F1" s="212">
        <v>2018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>
        <v>2017</v>
      </c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08" t="s">
        <v>106</v>
      </c>
      <c r="G3" s="209"/>
      <c r="H3" s="210"/>
      <c r="I3" s="208" t="s">
        <v>111</v>
      </c>
      <c r="J3" s="209"/>
      <c r="K3" s="210"/>
      <c r="L3" s="208" t="s">
        <v>112</v>
      </c>
      <c r="M3" s="209"/>
      <c r="N3" s="210"/>
      <c r="O3" s="208" t="s">
        <v>113</v>
      </c>
      <c r="P3" s="209"/>
      <c r="Q3" s="210"/>
      <c r="R3" s="208" t="s">
        <v>107</v>
      </c>
      <c r="S3" s="209"/>
      <c r="T3" s="210"/>
      <c r="U3" s="208" t="s">
        <v>114</v>
      </c>
      <c r="V3" s="209"/>
      <c r="W3" s="210"/>
      <c r="X3" s="208" t="s">
        <v>115</v>
      </c>
      <c r="Y3" s="209"/>
      <c r="Z3" s="210"/>
      <c r="AA3" s="208" t="s">
        <v>116</v>
      </c>
      <c r="AB3" s="209"/>
      <c r="AC3" s="210"/>
      <c r="AD3" s="208" t="s">
        <v>117</v>
      </c>
      <c r="AE3" s="209"/>
      <c r="AF3" s="210"/>
      <c r="AG3" s="208" t="s">
        <v>118</v>
      </c>
      <c r="AH3" s="209"/>
      <c r="AI3" s="210"/>
      <c r="AJ3" s="208" t="s">
        <v>119</v>
      </c>
      <c r="AK3" s="209"/>
      <c r="AL3" s="210"/>
      <c r="AM3" s="208" t="s">
        <v>120</v>
      </c>
      <c r="AN3" s="209"/>
      <c r="AO3" s="210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123</v>
      </c>
      <c r="E4" s="143" t="s">
        <v>2</v>
      </c>
      <c r="F4" s="16" t="s">
        <v>108</v>
      </c>
      <c r="G4" s="1" t="s">
        <v>109</v>
      </c>
      <c r="H4" s="52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52" t="s">
        <v>110</v>
      </c>
      <c r="AA4" s="16" t="s">
        <v>108</v>
      </c>
      <c r="AB4" s="1" t="s">
        <v>109</v>
      </c>
      <c r="AC4" s="52" t="s">
        <v>110</v>
      </c>
      <c r="AD4" s="16" t="s">
        <v>108</v>
      </c>
      <c r="AE4" s="1" t="s">
        <v>109</v>
      </c>
      <c r="AF4" s="52" t="s">
        <v>110</v>
      </c>
      <c r="AG4" s="16" t="s">
        <v>108</v>
      </c>
      <c r="AH4" s="1" t="s">
        <v>109</v>
      </c>
      <c r="AI4" s="52" t="s">
        <v>110</v>
      </c>
      <c r="AJ4" s="16" t="s">
        <v>108</v>
      </c>
      <c r="AK4" s="1" t="s">
        <v>109</v>
      </c>
      <c r="AL4" s="52" t="s">
        <v>110</v>
      </c>
      <c r="AM4" s="16" t="s">
        <v>108</v>
      </c>
      <c r="AN4" s="1" t="s">
        <v>109</v>
      </c>
      <c r="AO4" s="52" t="s">
        <v>110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7">
        <v>44576</v>
      </c>
      <c r="G5" s="15">
        <f>1386+60</f>
        <v>1446</v>
      </c>
      <c r="H5" s="53">
        <v>220.29</v>
      </c>
      <c r="I5" s="67">
        <v>44607</v>
      </c>
      <c r="J5" s="15">
        <v>1662</v>
      </c>
      <c r="K5" s="53">
        <v>245.15</v>
      </c>
      <c r="L5" s="67">
        <v>44635</v>
      </c>
      <c r="M5" s="15">
        <f>1270+60</f>
        <v>1330</v>
      </c>
      <c r="N5" s="53">
        <v>206.94</v>
      </c>
      <c r="O5" s="67">
        <v>44666</v>
      </c>
      <c r="P5" s="15">
        <f>1423+60</f>
        <v>1483</v>
      </c>
      <c r="Q5" s="53">
        <v>224.55</v>
      </c>
      <c r="R5" s="90">
        <v>44696</v>
      </c>
      <c r="S5" s="15">
        <f>1718+60</f>
        <v>1778</v>
      </c>
      <c r="T5" s="53">
        <v>258.5</v>
      </c>
      <c r="U5" s="67">
        <v>44727</v>
      </c>
      <c r="V5" s="15">
        <f>2537+60</f>
        <v>2597</v>
      </c>
      <c r="W5" s="53">
        <v>365.76</v>
      </c>
      <c r="X5" s="67">
        <v>44757</v>
      </c>
      <c r="Y5" s="15">
        <f>2805+60</f>
        <v>2865</v>
      </c>
      <c r="Z5" s="53">
        <v>397.95</v>
      </c>
      <c r="AA5" s="102">
        <v>44788</v>
      </c>
      <c r="AB5" s="15">
        <f>2818+60</f>
        <v>2878</v>
      </c>
      <c r="AC5" s="53">
        <v>399.5</v>
      </c>
      <c r="AD5" s="67">
        <v>44819</v>
      </c>
      <c r="AE5" s="15">
        <f>2903+60</f>
        <v>2963</v>
      </c>
      <c r="AF5" s="53">
        <v>409.72</v>
      </c>
      <c r="AG5" s="102">
        <v>44849</v>
      </c>
      <c r="AH5" s="15">
        <f>1855+60</f>
        <v>1915</v>
      </c>
      <c r="AI5" s="53">
        <v>293.42</v>
      </c>
      <c r="AJ5" s="102"/>
      <c r="AK5" s="15"/>
      <c r="AL5" s="53"/>
      <c r="AM5" s="102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104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/>
      <c r="G7" s="15"/>
      <c r="H7" s="53"/>
      <c r="I7" s="62" t="s">
        <v>254</v>
      </c>
      <c r="J7" s="15">
        <v>0</v>
      </c>
      <c r="K7" s="53">
        <v>20.5</v>
      </c>
      <c r="L7" s="67" t="s">
        <v>274</v>
      </c>
      <c r="M7" s="15">
        <v>11</v>
      </c>
      <c r="N7" s="53">
        <v>21.82</v>
      </c>
      <c r="O7" s="62" t="s">
        <v>296</v>
      </c>
      <c r="P7" s="15">
        <v>0</v>
      </c>
      <c r="Q7" s="53">
        <v>20.5</v>
      </c>
      <c r="R7" s="62" t="s">
        <v>319</v>
      </c>
      <c r="S7" s="15">
        <v>6</v>
      </c>
      <c r="T7" s="53">
        <v>21.29</v>
      </c>
      <c r="U7" s="62"/>
      <c r="V7" s="15"/>
      <c r="W7" s="53">
        <v>21.03</v>
      </c>
      <c r="X7" s="62" t="s">
        <v>351</v>
      </c>
      <c r="Y7" s="15">
        <v>0</v>
      </c>
      <c r="Z7" s="53">
        <v>20.5</v>
      </c>
      <c r="AA7" s="68" t="s">
        <v>370</v>
      </c>
      <c r="AB7">
        <v>0</v>
      </c>
      <c r="AC7">
        <v>20.5</v>
      </c>
      <c r="AD7" s="62" t="s">
        <v>388</v>
      </c>
      <c r="AE7" s="15">
        <v>0</v>
      </c>
      <c r="AF7" s="72">
        <v>18.26</v>
      </c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334821001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 t="s">
        <v>362</v>
      </c>
      <c r="Y8" s="15">
        <v>266</v>
      </c>
      <c r="Z8" s="53">
        <v>84.43</v>
      </c>
      <c r="AA8" s="99" t="s">
        <v>383</v>
      </c>
      <c r="AB8" s="15">
        <v>880</v>
      </c>
      <c r="AC8" s="53">
        <v>144.82</v>
      </c>
      <c r="AD8" s="99" t="s">
        <v>401</v>
      </c>
      <c r="AE8" s="15">
        <v>733</v>
      </c>
      <c r="AF8" s="53">
        <v>124.23</v>
      </c>
      <c r="AG8" s="62" t="s">
        <v>414</v>
      </c>
      <c r="AH8" s="15">
        <v>530</v>
      </c>
      <c r="AI8" s="53">
        <v>95.79</v>
      </c>
      <c r="AJ8" s="99"/>
      <c r="AK8" s="15"/>
      <c r="AL8" s="53"/>
      <c r="AM8" s="99"/>
      <c r="AN8" s="15"/>
      <c r="AO8" s="53"/>
    </row>
    <row r="9" spans="1:41" ht="49.5" customHeight="1" hidden="1">
      <c r="A9" s="123" t="s">
        <v>56</v>
      </c>
      <c r="B9" s="10" t="s">
        <v>17</v>
      </c>
      <c r="C9" s="117" t="s">
        <v>57</v>
      </c>
      <c r="D9" s="92">
        <v>411</v>
      </c>
      <c r="E9" s="128">
        <v>334821003</v>
      </c>
      <c r="F9" s="62"/>
      <c r="G9" s="15"/>
      <c r="H9" s="53"/>
      <c r="I9" s="62"/>
      <c r="J9" s="15"/>
      <c r="K9" s="53"/>
      <c r="L9" s="62"/>
      <c r="M9" s="15"/>
      <c r="N9" s="53"/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3" t="s">
        <v>56</v>
      </c>
      <c r="B10" s="10" t="s">
        <v>58</v>
      </c>
      <c r="C10" s="117" t="s">
        <v>59</v>
      </c>
      <c r="D10" s="92">
        <v>411</v>
      </c>
      <c r="E10" s="128">
        <v>334839001</v>
      </c>
      <c r="F10" s="62" t="s">
        <v>243</v>
      </c>
      <c r="G10" s="15">
        <v>6</v>
      </c>
      <c r="H10" s="53">
        <v>20.69</v>
      </c>
      <c r="I10" s="62" t="s">
        <v>265</v>
      </c>
      <c r="J10" s="15">
        <v>0</v>
      </c>
      <c r="K10" s="53">
        <v>20</v>
      </c>
      <c r="L10" s="62" t="s">
        <v>291</v>
      </c>
      <c r="M10" s="15">
        <v>0</v>
      </c>
      <c r="N10" s="53">
        <v>20</v>
      </c>
      <c r="O10" s="62" t="s">
        <v>303</v>
      </c>
      <c r="P10" s="15">
        <v>0</v>
      </c>
      <c r="Q10" s="53">
        <v>20</v>
      </c>
      <c r="R10" s="62" t="s">
        <v>331</v>
      </c>
      <c r="S10" s="15">
        <v>1</v>
      </c>
      <c r="T10" s="53">
        <v>20.13</v>
      </c>
      <c r="U10" s="62" t="s">
        <v>345</v>
      </c>
      <c r="V10" s="15">
        <v>0</v>
      </c>
      <c r="W10" s="53">
        <v>20</v>
      </c>
      <c r="X10" s="62" t="s">
        <v>361</v>
      </c>
      <c r="Y10" s="15">
        <v>0</v>
      </c>
      <c r="Z10" s="53">
        <v>21.55</v>
      </c>
      <c r="AA10" s="99" t="s">
        <v>383</v>
      </c>
      <c r="AB10" s="15">
        <v>0</v>
      </c>
      <c r="AC10" s="53">
        <v>21.55</v>
      </c>
      <c r="AD10" s="99"/>
      <c r="AE10" s="15"/>
      <c r="AF10" s="53"/>
      <c r="AG10" s="62" t="s">
        <v>414</v>
      </c>
      <c r="AH10" s="15">
        <v>0</v>
      </c>
      <c r="AI10" s="53">
        <v>21.55</v>
      </c>
      <c r="AJ10" s="99"/>
      <c r="AK10" s="15"/>
      <c r="AL10" s="53"/>
      <c r="AM10" s="99"/>
      <c r="AN10" s="15"/>
      <c r="AO10" s="53"/>
    </row>
    <row r="11" spans="1:41" ht="49.5" customHeight="1">
      <c r="A11" s="124" t="s">
        <v>8</v>
      </c>
      <c r="B11" s="9" t="s">
        <v>197</v>
      </c>
      <c r="C11" s="122" t="s">
        <v>49</v>
      </c>
      <c r="D11" s="93">
        <v>415</v>
      </c>
      <c r="E11" s="129" t="s">
        <v>186</v>
      </c>
      <c r="F11" s="62" t="s">
        <v>239</v>
      </c>
      <c r="G11" s="15">
        <v>153</v>
      </c>
      <c r="H11" s="53">
        <v>150.62</v>
      </c>
      <c r="I11" s="62" t="s">
        <v>256</v>
      </c>
      <c r="J11" s="15">
        <v>199</v>
      </c>
      <c r="K11" s="53">
        <v>232.56</v>
      </c>
      <c r="L11" s="62" t="s">
        <v>276</v>
      </c>
      <c r="M11" s="15">
        <v>225</v>
      </c>
      <c r="N11" s="53">
        <v>213.53</v>
      </c>
      <c r="O11" s="67" t="s">
        <v>300</v>
      </c>
      <c r="P11" s="49">
        <v>51</v>
      </c>
      <c r="Q11" s="53">
        <v>81.68</v>
      </c>
      <c r="R11" s="62" t="s">
        <v>321</v>
      </c>
      <c r="S11" s="15">
        <v>89</v>
      </c>
      <c r="T11" s="53">
        <v>109.66</v>
      </c>
      <c r="U11" s="62" t="s">
        <v>336</v>
      </c>
      <c r="V11" s="15">
        <v>62</v>
      </c>
      <c r="W11" s="53">
        <v>91.8</v>
      </c>
      <c r="X11" s="62" t="s">
        <v>358</v>
      </c>
      <c r="Y11" s="15">
        <v>47</v>
      </c>
      <c r="Z11" s="53">
        <v>80.33</v>
      </c>
      <c r="AA11" s="62" t="s">
        <v>373</v>
      </c>
      <c r="AB11" s="15">
        <v>30</v>
      </c>
      <c r="AC11" s="53">
        <v>67.34</v>
      </c>
      <c r="AD11" s="62" t="s">
        <v>397</v>
      </c>
      <c r="AE11" s="15">
        <v>8</v>
      </c>
      <c r="AF11" s="53">
        <v>55.82</v>
      </c>
      <c r="AG11" s="62" t="s">
        <v>413</v>
      </c>
      <c r="AH11" s="15">
        <v>15</v>
      </c>
      <c r="AI11" s="53">
        <v>65.77</v>
      </c>
      <c r="AJ11" s="62"/>
      <c r="AK11" s="15"/>
      <c r="AL11" s="53"/>
      <c r="AM11" s="62"/>
      <c r="AN11" s="15"/>
      <c r="AO11" s="53"/>
    </row>
    <row r="12" spans="1:41" ht="49.5" customHeight="1">
      <c r="A12" s="125" t="s">
        <v>8</v>
      </c>
      <c r="B12" s="10" t="s">
        <v>10</v>
      </c>
      <c r="C12" s="117" t="s">
        <v>11</v>
      </c>
      <c r="D12" s="92">
        <v>415</v>
      </c>
      <c r="E12" s="128" t="s">
        <v>67</v>
      </c>
      <c r="F12" s="62"/>
      <c r="G12" s="15"/>
      <c r="H12" s="53">
        <v>842.07</v>
      </c>
      <c r="I12" s="62" t="s">
        <v>252</v>
      </c>
      <c r="J12" s="15">
        <v>1126</v>
      </c>
      <c r="K12" s="53">
        <v>1120.66</v>
      </c>
      <c r="L12" s="62" t="s">
        <v>273</v>
      </c>
      <c r="M12" s="15">
        <v>1189</v>
      </c>
      <c r="N12" s="53">
        <v>1263.61</v>
      </c>
      <c r="O12" s="62" t="s">
        <v>297</v>
      </c>
      <c r="P12" s="15">
        <v>1336</v>
      </c>
      <c r="Q12" s="53">
        <v>1063.15</v>
      </c>
      <c r="R12" s="178" t="s">
        <v>318</v>
      </c>
      <c r="S12" s="179">
        <v>1159</v>
      </c>
      <c r="T12" s="180">
        <v>926.97</v>
      </c>
      <c r="U12" s="173" t="s">
        <v>333</v>
      </c>
      <c r="V12">
        <v>857</v>
      </c>
      <c r="W12" s="54">
        <v>922.44</v>
      </c>
      <c r="X12" s="62" t="s">
        <v>350</v>
      </c>
      <c r="Y12" s="15">
        <v>1094</v>
      </c>
      <c r="Z12" s="53">
        <v>880.2</v>
      </c>
      <c r="AA12" s="101" t="s">
        <v>365</v>
      </c>
      <c r="AB12" s="15">
        <v>852</v>
      </c>
      <c r="AC12" s="53">
        <v>695.34</v>
      </c>
      <c r="AD12" s="62" t="s">
        <v>389</v>
      </c>
      <c r="AE12" s="15">
        <v>803</v>
      </c>
      <c r="AF12" s="53">
        <v>1582.99</v>
      </c>
      <c r="AG12" s="99" t="s">
        <v>408</v>
      </c>
      <c r="AH12" s="15">
        <v>753</v>
      </c>
      <c r="AI12" s="53">
        <v>1486.45</v>
      </c>
      <c r="AJ12" s="62"/>
      <c r="AK12" s="15"/>
      <c r="AL12" s="53"/>
      <c r="AM12" s="99"/>
      <c r="AN12" s="15"/>
      <c r="AO12" s="53"/>
    </row>
    <row r="13" spans="1:41" ht="49.5" customHeight="1">
      <c r="A13" s="125" t="s">
        <v>8</v>
      </c>
      <c r="B13" s="10" t="s">
        <v>17</v>
      </c>
      <c r="C13" s="117" t="s">
        <v>50</v>
      </c>
      <c r="D13" s="92">
        <v>415</v>
      </c>
      <c r="E13" s="128" t="s">
        <v>65</v>
      </c>
      <c r="F13" s="62" t="s">
        <v>239</v>
      </c>
      <c r="G13" s="15">
        <v>119</v>
      </c>
      <c r="H13" s="53">
        <v>125.77</v>
      </c>
      <c r="I13" s="62" t="s">
        <v>256</v>
      </c>
      <c r="J13" s="15">
        <v>209</v>
      </c>
      <c r="K13" s="53">
        <v>189.54</v>
      </c>
      <c r="L13" s="62" t="s">
        <v>276</v>
      </c>
      <c r="M13" s="15">
        <v>122</v>
      </c>
      <c r="N13" s="53">
        <v>134.16</v>
      </c>
      <c r="O13" s="62" t="s">
        <v>300</v>
      </c>
      <c r="P13" s="15">
        <v>24</v>
      </c>
      <c r="Q13" s="53">
        <v>60.76</v>
      </c>
      <c r="R13" s="62" t="s">
        <v>321</v>
      </c>
      <c r="S13" s="15">
        <v>0</v>
      </c>
      <c r="T13" s="53">
        <v>41.46</v>
      </c>
      <c r="U13" s="62" t="s">
        <v>336</v>
      </c>
      <c r="V13" s="15">
        <v>0</v>
      </c>
      <c r="W13" s="53">
        <v>44.2</v>
      </c>
      <c r="X13" s="62" t="s">
        <v>358</v>
      </c>
      <c r="Y13" s="15">
        <v>0</v>
      </c>
      <c r="Z13" s="53">
        <v>44.2</v>
      </c>
      <c r="AA13" s="62" t="s">
        <v>373</v>
      </c>
      <c r="AB13" s="15">
        <v>0</v>
      </c>
      <c r="AC13" s="53">
        <v>44.2</v>
      </c>
      <c r="AD13" s="62" t="s">
        <v>397</v>
      </c>
      <c r="AE13" s="15">
        <v>0</v>
      </c>
      <c r="AF13" s="53">
        <v>44.2</v>
      </c>
      <c r="AG13" s="99" t="s">
        <v>413</v>
      </c>
      <c r="AH13" s="15">
        <v>13</v>
      </c>
      <c r="AI13" s="53">
        <v>62.61</v>
      </c>
      <c r="AJ13" s="62"/>
      <c r="AK13" s="15"/>
      <c r="AL13" s="53"/>
      <c r="AM13" s="99"/>
      <c r="AN13" s="15"/>
      <c r="AO13" s="53"/>
    </row>
    <row r="14" spans="1:41" s="113" customFormat="1" ht="49.5" customHeight="1">
      <c r="A14" s="108" t="s">
        <v>8</v>
      </c>
      <c r="B14" s="108" t="s">
        <v>27</v>
      </c>
      <c r="C14" s="108" t="s">
        <v>28</v>
      </c>
      <c r="D14" s="109">
        <v>415</v>
      </c>
      <c r="E14" s="128" t="s">
        <v>173</v>
      </c>
      <c r="F14" s="110"/>
      <c r="G14" s="111"/>
      <c r="H14" s="112"/>
      <c r="I14" s="110"/>
      <c r="J14" s="111"/>
      <c r="K14" s="112"/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s="113" customFormat="1" ht="49.5" customHeight="1">
      <c r="A15" s="192" t="s">
        <v>8</v>
      </c>
      <c r="B15" s="192" t="s">
        <v>215</v>
      </c>
      <c r="C15" s="194" t="s">
        <v>206</v>
      </c>
      <c r="D15" s="193">
        <v>415</v>
      </c>
      <c r="E15" s="129" t="s">
        <v>207</v>
      </c>
      <c r="F15" s="110"/>
      <c r="G15" s="111"/>
      <c r="H15" s="112">
        <v>61.3</v>
      </c>
      <c r="I15" s="110" t="s">
        <v>252</v>
      </c>
      <c r="J15" s="111">
        <v>75</v>
      </c>
      <c r="K15" s="112">
        <v>111.43</v>
      </c>
      <c r="L15" s="110" t="s">
        <v>273</v>
      </c>
      <c r="M15" s="111">
        <v>33</v>
      </c>
      <c r="N15" s="112">
        <v>72.41</v>
      </c>
      <c r="O15" s="110" t="s">
        <v>297</v>
      </c>
      <c r="P15" s="111">
        <v>15</v>
      </c>
      <c r="Q15" s="112">
        <v>58.58</v>
      </c>
      <c r="R15" s="110" t="s">
        <v>318</v>
      </c>
      <c r="S15" s="111">
        <v>2</v>
      </c>
      <c r="T15" s="112">
        <v>48.77</v>
      </c>
      <c r="U15" s="110" t="s">
        <v>333</v>
      </c>
      <c r="V15" s="111">
        <v>5</v>
      </c>
      <c r="W15" s="112">
        <v>50.06</v>
      </c>
      <c r="X15" s="110" t="s">
        <v>350</v>
      </c>
      <c r="Y15" s="111">
        <v>8</v>
      </c>
      <c r="Z15" s="112">
        <v>54.71</v>
      </c>
      <c r="AA15" s="110" t="s">
        <v>365</v>
      </c>
      <c r="AB15" s="111">
        <v>15</v>
      </c>
      <c r="AC15" s="112">
        <v>60.5</v>
      </c>
      <c r="AD15" s="110" t="s">
        <v>389</v>
      </c>
      <c r="AE15" s="111">
        <v>7</v>
      </c>
      <c r="AF15" s="112">
        <v>60.43</v>
      </c>
      <c r="AG15" s="110" t="s">
        <v>408</v>
      </c>
      <c r="AH15" s="111">
        <v>0</v>
      </c>
      <c r="AI15" s="112">
        <v>48.1</v>
      </c>
      <c r="AJ15" s="110"/>
      <c r="AK15" s="111"/>
      <c r="AL15" s="112"/>
      <c r="AM15" s="110"/>
      <c r="AN15" s="111"/>
      <c r="AO15" s="112"/>
    </row>
    <row r="16" spans="1:41" ht="36.75" customHeight="1">
      <c r="A16" s="126" t="s">
        <v>179</v>
      </c>
      <c r="B16" s="9" t="s">
        <v>17</v>
      </c>
      <c r="C16" s="122" t="s">
        <v>180</v>
      </c>
      <c r="D16" s="93">
        <v>6030</v>
      </c>
      <c r="E16" s="129">
        <v>3</v>
      </c>
      <c r="F16" s="63" t="s">
        <v>244</v>
      </c>
      <c r="G16" s="2">
        <v>300</v>
      </c>
      <c r="H16" s="64">
        <v>109.1</v>
      </c>
      <c r="I16" s="94" t="s">
        <v>257</v>
      </c>
      <c r="J16" s="2">
        <v>190</v>
      </c>
      <c r="K16" s="64">
        <v>109.1</v>
      </c>
      <c r="L16" s="63" t="s">
        <v>282</v>
      </c>
      <c r="M16" s="2">
        <v>180</v>
      </c>
      <c r="N16" s="64">
        <v>109.1</v>
      </c>
      <c r="O16" s="89" t="s">
        <v>309</v>
      </c>
      <c r="P16" s="2">
        <v>740</v>
      </c>
      <c r="Q16" s="64">
        <v>109.1</v>
      </c>
      <c r="R16" s="94" t="s">
        <v>330</v>
      </c>
      <c r="S16" s="2">
        <v>1180</v>
      </c>
      <c r="T16" s="64">
        <v>109.1</v>
      </c>
      <c r="U16" s="63" t="s">
        <v>341</v>
      </c>
      <c r="V16" s="2">
        <v>630</v>
      </c>
      <c r="W16" s="64">
        <v>109.1</v>
      </c>
      <c r="X16" s="63" t="s">
        <v>353</v>
      </c>
      <c r="Y16" s="2">
        <v>1150</v>
      </c>
      <c r="Z16" s="64">
        <v>109.1</v>
      </c>
      <c r="AA16" s="63" t="s">
        <v>378</v>
      </c>
      <c r="AB16" s="2">
        <v>220</v>
      </c>
      <c r="AC16" s="64">
        <v>109.1</v>
      </c>
      <c r="AD16" s="63" t="s">
        <v>398</v>
      </c>
      <c r="AE16" s="2">
        <v>930</v>
      </c>
      <c r="AF16" s="64">
        <v>109.1</v>
      </c>
      <c r="AG16" s="94" t="s">
        <v>421</v>
      </c>
      <c r="AH16" s="2">
        <v>500</v>
      </c>
      <c r="AI16" s="64">
        <v>109.1</v>
      </c>
      <c r="AJ16" s="94"/>
      <c r="AK16" s="2"/>
      <c r="AL16" s="64"/>
      <c r="AM16" s="63"/>
      <c r="AN16" s="2"/>
      <c r="AO16" s="64"/>
    </row>
    <row r="17" spans="1:41" ht="49.5" customHeight="1">
      <c r="A17" s="124" t="s">
        <v>32</v>
      </c>
      <c r="B17" s="9" t="s">
        <v>17</v>
      </c>
      <c r="C17" s="122" t="s">
        <v>68</v>
      </c>
      <c r="D17" s="93">
        <v>412</v>
      </c>
      <c r="E17" s="129" t="s">
        <v>91</v>
      </c>
      <c r="F17" s="67">
        <v>44573</v>
      </c>
      <c r="G17" s="15">
        <v>110</v>
      </c>
      <c r="H17" s="53">
        <v>99.05</v>
      </c>
      <c r="I17" s="67">
        <v>44606</v>
      </c>
      <c r="J17" s="15">
        <v>110</v>
      </c>
      <c r="K17" s="53">
        <v>99.05</v>
      </c>
      <c r="L17" s="67">
        <v>44635</v>
      </c>
      <c r="M17" s="15">
        <v>133</v>
      </c>
      <c r="N17" s="53">
        <v>99.97</v>
      </c>
      <c r="O17" s="67">
        <v>44664</v>
      </c>
      <c r="P17" s="15">
        <v>208</v>
      </c>
      <c r="Q17" s="53">
        <v>102.97</v>
      </c>
      <c r="R17" s="67">
        <v>44693</v>
      </c>
      <c r="S17" s="15">
        <v>220</v>
      </c>
      <c r="T17" s="53">
        <v>103.45</v>
      </c>
      <c r="U17" s="67">
        <v>44726</v>
      </c>
      <c r="V17" s="15">
        <v>110</v>
      </c>
      <c r="W17" s="53">
        <v>99.05</v>
      </c>
      <c r="X17" s="67">
        <v>44755</v>
      </c>
      <c r="Y17" s="15">
        <v>110</v>
      </c>
      <c r="Z17" s="53">
        <v>99.05</v>
      </c>
      <c r="AA17" s="102">
        <v>44785</v>
      </c>
      <c r="AB17" s="15">
        <v>113</v>
      </c>
      <c r="AC17" s="53">
        <v>100.17</v>
      </c>
      <c r="AD17" s="67">
        <v>44819</v>
      </c>
      <c r="AE17" s="15">
        <v>107</v>
      </c>
      <c r="AF17" s="53">
        <v>99.93</v>
      </c>
      <c r="AG17" s="102">
        <v>44847</v>
      </c>
      <c r="AH17" s="15">
        <v>90</v>
      </c>
      <c r="AI17" s="53">
        <v>99.25</v>
      </c>
      <c r="AJ17" s="102"/>
      <c r="AK17" s="15"/>
      <c r="AL17" s="53"/>
      <c r="AM17" s="102"/>
      <c r="AN17" s="15"/>
      <c r="AO17" s="53"/>
    </row>
    <row r="18" spans="1:41" ht="49.5" customHeight="1">
      <c r="A18" s="124" t="s">
        <v>32</v>
      </c>
      <c r="B18" s="9" t="s">
        <v>31</v>
      </c>
      <c r="C18" s="122" t="s">
        <v>195</v>
      </c>
      <c r="D18" s="93">
        <v>412</v>
      </c>
      <c r="E18" s="129" t="s">
        <v>196</v>
      </c>
      <c r="F18" s="67">
        <v>44574</v>
      </c>
      <c r="G18" s="15">
        <v>59</v>
      </c>
      <c r="H18" s="53">
        <v>56.79</v>
      </c>
      <c r="I18" s="67">
        <v>44607</v>
      </c>
      <c r="J18" s="15">
        <v>63</v>
      </c>
      <c r="K18" s="53">
        <v>57.25</v>
      </c>
      <c r="L18" s="67">
        <v>44635</v>
      </c>
      <c r="M18" s="15">
        <v>53</v>
      </c>
      <c r="N18" s="53">
        <v>56.1</v>
      </c>
      <c r="O18" s="67">
        <v>44665</v>
      </c>
      <c r="P18" s="15">
        <v>25</v>
      </c>
      <c r="Q18" s="53">
        <v>52.88</v>
      </c>
      <c r="R18" s="67">
        <v>44696</v>
      </c>
      <c r="S18" s="15">
        <v>0</v>
      </c>
      <c r="T18" s="53">
        <v>50</v>
      </c>
      <c r="U18" s="67">
        <v>44726</v>
      </c>
      <c r="V18" s="15">
        <v>0</v>
      </c>
      <c r="W18" s="53">
        <v>50</v>
      </c>
      <c r="X18" s="67"/>
      <c r="Y18" s="15"/>
      <c r="Z18" s="53"/>
      <c r="AA18" s="102">
        <v>44788</v>
      </c>
      <c r="AB18" s="15">
        <v>0</v>
      </c>
      <c r="AC18" s="53">
        <v>50</v>
      </c>
      <c r="AD18" s="67">
        <v>44819</v>
      </c>
      <c r="AE18" s="15">
        <v>0</v>
      </c>
      <c r="AF18" s="53">
        <v>50</v>
      </c>
      <c r="AG18" s="102">
        <v>44849</v>
      </c>
      <c r="AH18" s="15">
        <f>12+60</f>
        <v>72</v>
      </c>
      <c r="AI18" s="53">
        <v>62.86</v>
      </c>
      <c r="AJ18" s="102"/>
      <c r="AK18" s="15"/>
      <c r="AL18" s="53"/>
      <c r="AM18" s="102"/>
      <c r="AN18" s="15"/>
      <c r="AO18" s="53"/>
    </row>
    <row r="19" spans="1:41" ht="49.5" customHeight="1">
      <c r="A19" s="125" t="s">
        <v>51</v>
      </c>
      <c r="B19" s="10" t="s">
        <v>20</v>
      </c>
      <c r="C19" s="117" t="s">
        <v>21</v>
      </c>
      <c r="D19" s="92">
        <v>410</v>
      </c>
      <c r="E19" s="128">
        <v>576</v>
      </c>
      <c r="F19" s="62" t="s">
        <v>246</v>
      </c>
      <c r="G19" s="15">
        <v>2600</v>
      </c>
      <c r="H19" s="53">
        <v>50.25</v>
      </c>
      <c r="I19" s="62" t="s">
        <v>267</v>
      </c>
      <c r="J19" s="15">
        <v>3100</v>
      </c>
      <c r="K19" s="53">
        <v>50.95</v>
      </c>
      <c r="L19" s="62" t="s">
        <v>280</v>
      </c>
      <c r="M19" s="15">
        <v>4700</v>
      </c>
      <c r="N19" s="53">
        <v>62.21</v>
      </c>
      <c r="O19" s="62" t="s">
        <v>306</v>
      </c>
      <c r="P19" s="15">
        <v>5100</v>
      </c>
      <c r="Q19" s="53">
        <v>65.02</v>
      </c>
      <c r="R19" s="67" t="s">
        <v>329</v>
      </c>
      <c r="S19" s="15">
        <v>5400</v>
      </c>
      <c r="T19" s="53">
        <v>132.15</v>
      </c>
      <c r="U19" s="62"/>
      <c r="V19" s="15"/>
      <c r="W19" s="53"/>
      <c r="X19" s="62" t="s">
        <v>354</v>
      </c>
      <c r="Y19" s="15">
        <v>6000</v>
      </c>
      <c r="Z19" s="53">
        <v>69.25</v>
      </c>
      <c r="AA19" s="99" t="s">
        <v>379</v>
      </c>
      <c r="AB19" s="15">
        <v>5800</v>
      </c>
      <c r="AC19" s="53">
        <v>69.95</v>
      </c>
      <c r="AD19" s="62"/>
      <c r="AE19" s="15"/>
      <c r="AF19" s="53"/>
      <c r="AG19" s="99" t="s">
        <v>417</v>
      </c>
      <c r="AH19" s="15">
        <v>5000</v>
      </c>
      <c r="AI19" s="53">
        <v>64.32</v>
      </c>
      <c r="AJ19" s="99"/>
      <c r="AK19" s="15"/>
      <c r="AL19" s="53"/>
      <c r="AM19" s="99"/>
      <c r="AN19" s="15"/>
      <c r="AO19" s="53"/>
    </row>
    <row r="20" spans="1:41" ht="49.5" customHeight="1">
      <c r="A20" s="125" t="s">
        <v>51</v>
      </c>
      <c r="B20" s="10" t="s">
        <v>17</v>
      </c>
      <c r="C20" s="117" t="s">
        <v>69</v>
      </c>
      <c r="D20" s="92">
        <v>410</v>
      </c>
      <c r="E20" s="128">
        <v>1098</v>
      </c>
      <c r="F20" s="62" t="s">
        <v>249</v>
      </c>
      <c r="G20" s="15">
        <v>2500</v>
      </c>
      <c r="H20" s="53">
        <v>50.25</v>
      </c>
      <c r="I20" s="62" t="s">
        <v>266</v>
      </c>
      <c r="J20" s="15">
        <v>500</v>
      </c>
      <c r="K20" s="53">
        <v>50.25</v>
      </c>
      <c r="L20" s="62" t="s">
        <v>281</v>
      </c>
      <c r="M20" s="15">
        <v>600</v>
      </c>
      <c r="N20" s="53">
        <v>50.25</v>
      </c>
      <c r="O20" s="62" t="s">
        <v>305</v>
      </c>
      <c r="P20" s="15">
        <v>1000</v>
      </c>
      <c r="Q20" s="53">
        <v>50.25</v>
      </c>
      <c r="R20" s="62"/>
      <c r="S20" s="15"/>
      <c r="T20" s="53"/>
      <c r="U20" s="62"/>
      <c r="V20" s="15"/>
      <c r="W20" s="53"/>
      <c r="X20" s="62" t="s">
        <v>354</v>
      </c>
      <c r="Y20" s="15">
        <v>11300</v>
      </c>
      <c r="Z20" s="53">
        <v>108.64</v>
      </c>
      <c r="AA20" s="99" t="s">
        <v>379</v>
      </c>
      <c r="AB20" s="15">
        <v>2100</v>
      </c>
      <c r="AC20" s="53">
        <v>50.25</v>
      </c>
      <c r="AD20" s="67" t="s">
        <v>399</v>
      </c>
      <c r="AE20" s="15">
        <v>1900</v>
      </c>
      <c r="AF20" s="53">
        <v>50.25</v>
      </c>
      <c r="AG20" s="102" t="s">
        <v>417</v>
      </c>
      <c r="AH20" s="15">
        <v>12900</v>
      </c>
      <c r="AI20" s="53">
        <v>119.9</v>
      </c>
      <c r="AJ20" s="102"/>
      <c r="AK20" s="15"/>
      <c r="AL20" s="53"/>
      <c r="AM20" s="99"/>
      <c r="AN20" s="15"/>
      <c r="AO20" s="53"/>
    </row>
    <row r="21" spans="1:41" ht="49.5" customHeight="1">
      <c r="A21" s="198" t="s">
        <v>227</v>
      </c>
      <c r="B21" s="10" t="s">
        <v>63</v>
      </c>
      <c r="C21" s="117" t="s">
        <v>228</v>
      </c>
      <c r="D21" s="92">
        <v>10966</v>
      </c>
      <c r="E21" s="128">
        <v>893</v>
      </c>
      <c r="F21" s="67" t="s">
        <v>245</v>
      </c>
      <c r="G21" s="15">
        <v>140</v>
      </c>
      <c r="H21" s="53">
        <v>188</v>
      </c>
      <c r="I21" s="67" t="s">
        <v>268</v>
      </c>
      <c r="J21" s="15">
        <v>0</v>
      </c>
      <c r="K21" s="53">
        <v>188</v>
      </c>
      <c r="L21" s="67" t="s">
        <v>292</v>
      </c>
      <c r="M21" s="15">
        <v>0</v>
      </c>
      <c r="N21" s="53">
        <v>188</v>
      </c>
      <c r="O21" s="62" t="s">
        <v>307</v>
      </c>
      <c r="P21" s="15">
        <v>0</v>
      </c>
      <c r="Q21" s="53">
        <v>188</v>
      </c>
      <c r="R21" s="62" t="s">
        <v>329</v>
      </c>
      <c r="S21" s="15">
        <v>0</v>
      </c>
      <c r="T21" s="53">
        <v>188</v>
      </c>
      <c r="U21" s="67" t="s">
        <v>340</v>
      </c>
      <c r="V21" s="15">
        <v>10</v>
      </c>
      <c r="W21" s="53">
        <v>188</v>
      </c>
      <c r="X21" s="67" t="s">
        <v>380</v>
      </c>
      <c r="Y21" s="15"/>
      <c r="Z21" s="53"/>
      <c r="AA21" s="102" t="s">
        <v>381</v>
      </c>
      <c r="AB21" s="15">
        <v>10</v>
      </c>
      <c r="AC21" s="53">
        <v>188</v>
      </c>
      <c r="AD21" s="67" t="s">
        <v>399</v>
      </c>
      <c r="AE21" s="15">
        <v>39610</v>
      </c>
      <c r="AF21" s="53">
        <v>377.66</v>
      </c>
      <c r="AG21" s="207" t="s">
        <v>417</v>
      </c>
      <c r="AH21" s="179">
        <v>0</v>
      </c>
      <c r="AI21" s="54">
        <v>188</v>
      </c>
      <c r="AJ21" s="62"/>
      <c r="AK21" s="15"/>
      <c r="AL21" s="53"/>
      <c r="AM21" s="99"/>
      <c r="AN21" s="15"/>
      <c r="AO21" s="53"/>
    </row>
    <row r="22" spans="1:41" ht="49.5" customHeight="1">
      <c r="A22" s="125" t="s">
        <v>52</v>
      </c>
      <c r="B22" s="10" t="s">
        <v>14</v>
      </c>
      <c r="C22" s="117" t="s">
        <v>15</v>
      </c>
      <c r="D22" s="92">
        <v>262</v>
      </c>
      <c r="E22" s="128">
        <v>154</v>
      </c>
      <c r="F22" s="67">
        <v>44561</v>
      </c>
      <c r="G22" s="15">
        <v>5000</v>
      </c>
      <c r="H22" s="53">
        <v>44</v>
      </c>
      <c r="I22" s="67">
        <v>44592</v>
      </c>
      <c r="J22" s="170">
        <v>4900</v>
      </c>
      <c r="K22" s="53">
        <v>43.65</v>
      </c>
      <c r="L22" s="67">
        <v>44620</v>
      </c>
      <c r="M22" s="15">
        <v>4700</v>
      </c>
      <c r="N22" s="53">
        <v>42.92</v>
      </c>
      <c r="O22" s="90">
        <v>44651</v>
      </c>
      <c r="P22" s="15">
        <v>6100</v>
      </c>
      <c r="Q22" s="53">
        <v>50.85</v>
      </c>
      <c r="R22" s="90">
        <v>44681</v>
      </c>
      <c r="S22" s="15">
        <v>7800</v>
      </c>
      <c r="T22" s="53">
        <v>56.8</v>
      </c>
      <c r="U22" s="168">
        <v>44712</v>
      </c>
      <c r="V22" s="82">
        <v>4100</v>
      </c>
      <c r="W22" s="83">
        <v>43.85</v>
      </c>
      <c r="X22" s="168">
        <v>44742</v>
      </c>
      <c r="Y22" s="15">
        <v>10500</v>
      </c>
      <c r="Z22" s="53">
        <v>66.25</v>
      </c>
      <c r="AA22" s="67"/>
      <c r="AB22" s="15"/>
      <c r="AC22" s="53"/>
      <c r="AD22" s="67">
        <v>44804</v>
      </c>
      <c r="AE22" s="15">
        <v>3900</v>
      </c>
      <c r="AF22" s="53">
        <v>48.05</v>
      </c>
      <c r="AG22" s="102"/>
      <c r="AH22" s="15"/>
      <c r="AI22" s="53"/>
      <c r="AJ22" s="102"/>
      <c r="AK22" s="15"/>
      <c r="AL22" s="53"/>
      <c r="AM22" s="102"/>
      <c r="AN22" s="15"/>
      <c r="AO22" s="53"/>
    </row>
    <row r="23" spans="1:41" ht="49.5" customHeight="1">
      <c r="A23" s="125" t="s">
        <v>53</v>
      </c>
      <c r="B23" s="10" t="s">
        <v>54</v>
      </c>
      <c r="C23" s="117" t="s">
        <v>38</v>
      </c>
      <c r="D23" s="92">
        <v>290</v>
      </c>
      <c r="E23" s="128">
        <v>97</v>
      </c>
      <c r="F23" s="62" t="s">
        <v>238</v>
      </c>
      <c r="G23" s="15">
        <v>1808</v>
      </c>
      <c r="H23" s="53">
        <v>49.98</v>
      </c>
      <c r="I23" s="62"/>
      <c r="J23" s="15"/>
      <c r="K23" s="53"/>
      <c r="L23" s="62" t="s">
        <v>279</v>
      </c>
      <c r="M23" s="15">
        <v>2323</v>
      </c>
      <c r="N23" s="53">
        <v>52.05</v>
      </c>
      <c r="O23" s="62" t="s">
        <v>308</v>
      </c>
      <c r="P23" s="15">
        <v>3434</v>
      </c>
      <c r="Q23" s="53">
        <v>56.25</v>
      </c>
      <c r="R23" s="62" t="s">
        <v>328</v>
      </c>
      <c r="S23" s="15">
        <v>3060</v>
      </c>
      <c r="T23" s="53">
        <v>55.01</v>
      </c>
      <c r="U23" s="62" t="s">
        <v>338</v>
      </c>
      <c r="V23" s="15">
        <v>3718</v>
      </c>
      <c r="W23" s="53">
        <v>57.99</v>
      </c>
      <c r="X23" s="90"/>
      <c r="Y23" s="15"/>
      <c r="Z23" s="53"/>
      <c r="AA23" s="99" t="s">
        <v>382</v>
      </c>
      <c r="AB23" s="15">
        <v>2742</v>
      </c>
      <c r="AC23" s="53">
        <v>53.74</v>
      </c>
      <c r="AD23" s="62" t="s">
        <v>400</v>
      </c>
      <c r="AE23" s="15">
        <v>2080</v>
      </c>
      <c r="AF23" s="53">
        <v>51.07</v>
      </c>
      <c r="AG23" s="102" t="s">
        <v>418</v>
      </c>
      <c r="AH23" s="15">
        <v>2183</v>
      </c>
      <c r="AI23" s="53">
        <v>51.49</v>
      </c>
      <c r="AJ23" s="99"/>
      <c r="AK23" s="15"/>
      <c r="AL23" s="53"/>
      <c r="AM23" s="99"/>
      <c r="AN23" s="15"/>
      <c r="AO23" s="53"/>
    </row>
    <row r="24" spans="1:41" ht="49.5" customHeight="1">
      <c r="A24" s="125" t="s">
        <v>53</v>
      </c>
      <c r="B24" s="10" t="s">
        <v>54</v>
      </c>
      <c r="C24" s="117" t="s">
        <v>55</v>
      </c>
      <c r="D24" s="92">
        <v>290</v>
      </c>
      <c r="E24" s="128">
        <v>1431</v>
      </c>
      <c r="F24" s="62" t="s">
        <v>243</v>
      </c>
      <c r="G24" s="15">
        <v>65</v>
      </c>
      <c r="H24" s="53">
        <v>42.97</v>
      </c>
      <c r="I24" s="62"/>
      <c r="J24" s="15"/>
      <c r="K24" s="53"/>
      <c r="L24" s="67" t="s">
        <v>279</v>
      </c>
      <c r="M24" s="15">
        <v>82</v>
      </c>
      <c r="N24" s="53">
        <v>43.04</v>
      </c>
      <c r="O24" s="62" t="s">
        <v>308</v>
      </c>
      <c r="P24" s="15">
        <v>130</v>
      </c>
      <c r="Q24" s="53">
        <v>43.24</v>
      </c>
      <c r="R24" s="62" t="s">
        <v>321</v>
      </c>
      <c r="S24" s="15">
        <v>224</v>
      </c>
      <c r="T24" s="53">
        <v>43.62</v>
      </c>
      <c r="U24" s="67" t="s">
        <v>339</v>
      </c>
      <c r="V24" s="15">
        <v>112</v>
      </c>
      <c r="W24" s="53">
        <v>43.16</v>
      </c>
      <c r="X24" s="62" t="s">
        <v>352</v>
      </c>
      <c r="Y24" s="15">
        <v>114</v>
      </c>
      <c r="Z24" s="53">
        <v>43.17</v>
      </c>
      <c r="AA24" s="99" t="s">
        <v>382</v>
      </c>
      <c r="AB24" s="15">
        <v>30</v>
      </c>
      <c r="AC24" s="53">
        <v>42.83</v>
      </c>
      <c r="AD24" s="62" t="s">
        <v>400</v>
      </c>
      <c r="AE24" s="15">
        <v>84</v>
      </c>
      <c r="AF24" s="53">
        <v>43.05</v>
      </c>
      <c r="AG24" s="99" t="s">
        <v>418</v>
      </c>
      <c r="AH24" s="15">
        <v>221</v>
      </c>
      <c r="AI24" s="53">
        <v>43.6</v>
      </c>
      <c r="AJ24" s="99"/>
      <c r="AK24" s="15"/>
      <c r="AL24" s="53"/>
      <c r="AM24" s="99"/>
      <c r="AN24" s="15"/>
      <c r="AO24" s="53"/>
    </row>
    <row r="25" ht="15.75">
      <c r="AF25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Electric'!F11)</f>
        <v>12/21/21-1/21/22</v>
      </c>
      <c r="D3" s="30" t="s">
        <v>131</v>
      </c>
      <c r="E3" s="2" t="s">
        <v>132</v>
      </c>
      <c r="F3" s="31">
        <f>('Misc Electric'!G11)</f>
        <v>153</v>
      </c>
      <c r="G3" s="32" t="s">
        <v>121</v>
      </c>
      <c r="H3" s="33">
        <f>SUM('Misc Electric'!H11)</f>
        <v>150.62</v>
      </c>
    </row>
    <row r="4" spans="1:8" ht="15.75">
      <c r="A4" s="28" t="s">
        <v>130</v>
      </c>
      <c r="B4" s="29" t="s">
        <v>133</v>
      </c>
      <c r="C4" s="35">
        <f>('Misc Electric'!F12)</f>
        <v>0</v>
      </c>
      <c r="D4" s="30" t="s">
        <v>134</v>
      </c>
      <c r="E4" s="2" t="s">
        <v>132</v>
      </c>
      <c r="F4" s="31">
        <f>('Misc Electric'!G12)</f>
        <v>0</v>
      </c>
      <c r="G4" s="32" t="s">
        <v>121</v>
      </c>
      <c r="H4" s="33">
        <f>SUM('Misc Electric'!H12)</f>
        <v>842.07</v>
      </c>
    </row>
    <row r="5" spans="1:8" ht="15.75">
      <c r="A5" s="28" t="s">
        <v>130</v>
      </c>
      <c r="B5" s="29" t="s">
        <v>135</v>
      </c>
      <c r="C5" s="35" t="str">
        <f>('Misc Electric'!F13)</f>
        <v>12/21/21-1/21/22</v>
      </c>
      <c r="D5" s="30" t="s">
        <v>136</v>
      </c>
      <c r="E5" s="2" t="s">
        <v>132</v>
      </c>
      <c r="F5" s="31">
        <f>('Misc Electric'!G13)</f>
        <v>119</v>
      </c>
      <c r="G5" s="32" t="s">
        <v>121</v>
      </c>
      <c r="H5" s="33">
        <f>SUM('Misc Electric'!H13)</f>
        <v>125.77</v>
      </c>
    </row>
    <row r="6" spans="1:8" ht="15.75">
      <c r="A6" s="28" t="s">
        <v>7</v>
      </c>
      <c r="B6" s="29" t="s">
        <v>100</v>
      </c>
      <c r="C6" s="35" t="str">
        <f>('City of Jasper'!F14)</f>
        <v>12/20/21-1/19/22</v>
      </c>
      <c r="D6" s="30" t="s">
        <v>137</v>
      </c>
      <c r="E6" s="2" t="s">
        <v>138</v>
      </c>
      <c r="F6" s="31">
        <f>('City of Jasper'!G14)</f>
        <v>3407</v>
      </c>
      <c r="G6" s="32" t="s">
        <v>139</v>
      </c>
      <c r="H6" s="33">
        <f>SUM('City of Jasper'!H14)</f>
        <v>353.68</v>
      </c>
    </row>
    <row r="7" spans="1:8" ht="15.75" hidden="1">
      <c r="A7" s="38" t="s">
        <v>7</v>
      </c>
      <c r="B7" s="37" t="s">
        <v>170</v>
      </c>
      <c r="C7" s="35">
        <f>('City of Jasper'!F17)</f>
        <v>0</v>
      </c>
      <c r="D7" s="41" t="s">
        <v>169</v>
      </c>
      <c r="E7" s="42" t="s">
        <v>138</v>
      </c>
      <c r="F7" s="31">
        <f>SUM('City of Jasper'!G17)</f>
        <v>0</v>
      </c>
      <c r="G7" s="44" t="s">
        <v>139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134</v>
      </c>
      <c r="E8" s="2" t="s">
        <v>140</v>
      </c>
      <c r="F8" s="31">
        <f>('City of Jasper'!G7)</f>
        <v>331030</v>
      </c>
      <c r="G8" s="32" t="s">
        <v>122</v>
      </c>
      <c r="H8" s="33">
        <f>SUM('City of Jasper'!H7)</f>
        <v>2436.3</v>
      </c>
    </row>
    <row r="9" spans="1:8" ht="15.75">
      <c r="A9" s="28" t="s">
        <v>7</v>
      </c>
      <c r="B9" s="29" t="s">
        <v>98</v>
      </c>
      <c r="C9" s="35" t="str">
        <f>('City of Jasper'!F13)</f>
        <v>12/20/21-1/19/22</v>
      </c>
      <c r="D9" s="30" t="s">
        <v>141</v>
      </c>
      <c r="E9" s="2" t="s">
        <v>138</v>
      </c>
      <c r="F9" s="31">
        <f>('City of Jasper'!G13)</f>
        <v>129</v>
      </c>
      <c r="G9" s="32" t="s">
        <v>139</v>
      </c>
      <c r="H9" s="33">
        <f>SUM('City of Jasper'!H13)</f>
        <v>27.57</v>
      </c>
    </row>
    <row r="10" spans="1:8" ht="15.75">
      <c r="A10" s="28" t="s">
        <v>7</v>
      </c>
      <c r="B10" s="29" t="s">
        <v>94</v>
      </c>
      <c r="C10" s="35" t="str">
        <f>('City of Jasper'!F12)</f>
        <v>12/20/21-1/19/22</v>
      </c>
      <c r="D10" s="30" t="s">
        <v>142</v>
      </c>
      <c r="E10" s="2" t="s">
        <v>138</v>
      </c>
      <c r="F10" s="31">
        <f>('City of Jasper'!G12)</f>
        <v>843</v>
      </c>
      <c r="G10" s="32" t="s">
        <v>139</v>
      </c>
      <c r="H10" s="33">
        <f>SUM('City of Jasper'!H12)</f>
        <v>147.81</v>
      </c>
    </row>
    <row r="11" spans="1:8" ht="15.75">
      <c r="A11" s="28" t="s">
        <v>7</v>
      </c>
      <c r="B11" s="29" t="s">
        <v>72</v>
      </c>
      <c r="C11" s="35" t="str">
        <f>('City of Jasper'!F4)</f>
        <v>12/13/21-1/18/22</v>
      </c>
      <c r="D11" s="30" t="s">
        <v>143</v>
      </c>
      <c r="E11" s="2" t="s">
        <v>140</v>
      </c>
      <c r="F11" s="31">
        <f>('City of Jasper'!G4)</f>
        <v>410</v>
      </c>
      <c r="G11" s="32" t="s">
        <v>122</v>
      </c>
      <c r="H11" s="33">
        <f>SUM('City of Jasper'!H4)</f>
        <v>95.95</v>
      </c>
    </row>
    <row r="12" spans="1:8" ht="15.75">
      <c r="A12" s="28" t="s">
        <v>7</v>
      </c>
      <c r="B12" s="29" t="s">
        <v>71</v>
      </c>
      <c r="C12" s="35" t="str">
        <f>('City of Jasper'!F5)</f>
        <v>12/13/21-1/18/22</v>
      </c>
      <c r="D12" s="30" t="s">
        <v>144</v>
      </c>
      <c r="E12" s="2" t="s">
        <v>140</v>
      </c>
      <c r="F12" s="31">
        <f>('City of Jasper'!G5)</f>
        <v>9070</v>
      </c>
      <c r="G12" s="32" t="s">
        <v>122</v>
      </c>
      <c r="H12" s="33">
        <f>SUM('City of Jasper'!H5)</f>
        <v>62.99</v>
      </c>
    </row>
    <row r="13" spans="1:8" ht="15.75">
      <c r="A13" s="28" t="s">
        <v>7</v>
      </c>
      <c r="B13" s="29" t="s">
        <v>74</v>
      </c>
      <c r="C13" s="35">
        <f>('City of Jasper'!F6)</f>
        <v>0</v>
      </c>
      <c r="D13" s="30" t="s">
        <v>145</v>
      </c>
      <c r="E13" s="2" t="s">
        <v>138</v>
      </c>
      <c r="F13" s="31">
        <f>('City of Jasper'!G6)</f>
        <v>0</v>
      </c>
      <c r="G13" s="32" t="s">
        <v>139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12/20/21-1/20/22</v>
      </c>
      <c r="D14" s="30" t="s">
        <v>134</v>
      </c>
      <c r="E14" s="2" t="s">
        <v>138</v>
      </c>
      <c r="F14" s="31">
        <f>('City of Jasper'!G8)</f>
        <v>43760</v>
      </c>
      <c r="G14" s="32" t="s">
        <v>139</v>
      </c>
      <c r="H14" s="33">
        <f>SUM('City of Jasper'!H8)</f>
        <v>3505.97</v>
      </c>
    </row>
    <row r="15" spans="1:8" ht="15.75">
      <c r="A15" s="28" t="s">
        <v>7</v>
      </c>
      <c r="B15" s="29" t="s">
        <v>77</v>
      </c>
      <c r="C15" s="35" t="str">
        <f>('City of Jasper'!F11)</f>
        <v>12/20/21-1/19/22</v>
      </c>
      <c r="D15" s="30" t="s">
        <v>146</v>
      </c>
      <c r="E15" s="2" t="s">
        <v>138</v>
      </c>
      <c r="F15" s="31">
        <f>('City of Jasper'!G11)</f>
        <v>26600</v>
      </c>
      <c r="G15" s="32" t="s">
        <v>139</v>
      </c>
      <c r="H15" s="33">
        <f>SUM('City of Jasper'!H11)</f>
        <v>2682.58</v>
      </c>
    </row>
    <row r="16" spans="1:8" ht="15.75">
      <c r="A16" s="38" t="s">
        <v>7</v>
      </c>
      <c r="B16" s="49" t="s">
        <v>105</v>
      </c>
      <c r="C16" s="35" t="str">
        <f>('City of Jasper'!F15)</f>
        <v>12/20/21-1/19/22</v>
      </c>
      <c r="D16" s="41" t="s">
        <v>167</v>
      </c>
      <c r="E16" s="42" t="s">
        <v>138</v>
      </c>
      <c r="F16" s="31">
        <f>('City of Jasper'!G15)</f>
        <v>3146</v>
      </c>
      <c r="G16" s="44" t="s">
        <v>139</v>
      </c>
      <c r="H16" s="33">
        <f>SUM('City of Jasper'!H15)</f>
        <v>192.76</v>
      </c>
    </row>
    <row r="17" spans="1:8" ht="15.75">
      <c r="A17" s="28" t="s">
        <v>7</v>
      </c>
      <c r="B17" s="48" t="s">
        <v>76</v>
      </c>
      <c r="C17" s="35" t="str">
        <f>('City of Jasper'!F12)</f>
        <v>12/20/21-1/19/22</v>
      </c>
      <c r="D17" s="30" t="s">
        <v>147</v>
      </c>
      <c r="E17" s="2" t="s">
        <v>140</v>
      </c>
      <c r="F17" s="31">
        <f>('City of Jasper'!G12)</f>
        <v>843</v>
      </c>
      <c r="G17" s="32" t="s">
        <v>122</v>
      </c>
      <c r="H17" s="33">
        <f>SUM('City of Jasper'!H12)</f>
        <v>147.81</v>
      </c>
    </row>
    <row r="18" spans="1:8" ht="15.75">
      <c r="A18" s="28" t="s">
        <v>7</v>
      </c>
      <c r="B18" s="29" t="s">
        <v>75</v>
      </c>
      <c r="C18" s="35" t="str">
        <f>('City of Jasper'!F13)</f>
        <v>12/20/21-1/19/22</v>
      </c>
      <c r="D18" s="30" t="s">
        <v>147</v>
      </c>
      <c r="E18" s="2" t="s">
        <v>138</v>
      </c>
      <c r="F18" s="31">
        <f>('City of Jasper'!G13)</f>
        <v>129</v>
      </c>
      <c r="G18" s="32" t="s">
        <v>139</v>
      </c>
      <c r="H18" s="33">
        <f>SUM('City of Jasper'!H13)</f>
        <v>27.57</v>
      </c>
    </row>
    <row r="19" spans="1:8" ht="15.75">
      <c r="A19" s="28" t="s">
        <v>7</v>
      </c>
      <c r="B19" s="29" t="s">
        <v>174</v>
      </c>
      <c r="C19" s="35" t="str">
        <f>'City of Jasper'!F18</f>
        <v>12/20/21-1/19/22</v>
      </c>
      <c r="D19" s="30" t="s">
        <v>190</v>
      </c>
      <c r="E19" s="2" t="s">
        <v>138</v>
      </c>
      <c r="F19" s="31">
        <f>'City of Jasper'!G18</f>
        <v>1300</v>
      </c>
      <c r="G19" s="32" t="s">
        <v>139</v>
      </c>
      <c r="H19" s="33">
        <f>'City of Jasper'!H18</f>
        <v>218.51</v>
      </c>
    </row>
    <row r="20" spans="1:8" ht="15.75">
      <c r="A20" s="28" t="s">
        <v>32</v>
      </c>
      <c r="B20" s="29" t="s">
        <v>104</v>
      </c>
      <c r="C20" s="35">
        <f>('Misc Electric'!F6)</f>
        <v>0</v>
      </c>
      <c r="D20" s="30" t="s">
        <v>148</v>
      </c>
      <c r="E20" s="2" t="s">
        <v>138</v>
      </c>
      <c r="F20" s="31">
        <f>('Misc Electric'!G6)</f>
        <v>0</v>
      </c>
      <c r="G20" s="32" t="s">
        <v>139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44576</v>
      </c>
      <c r="D21" s="30" t="s">
        <v>149</v>
      </c>
      <c r="E21" s="2" t="s">
        <v>138</v>
      </c>
      <c r="F21" s="31">
        <f>('Misc Electric'!G5)</f>
        <v>1446</v>
      </c>
      <c r="G21" s="32" t="s">
        <v>139</v>
      </c>
      <c r="H21" s="33">
        <f>SUM('Misc Electric'!H5)</f>
        <v>220.29</v>
      </c>
    </row>
    <row r="22" spans="1:8" s="39" customFormat="1" ht="15.75">
      <c r="A22" s="38" t="s">
        <v>32</v>
      </c>
      <c r="B22" s="37" t="s">
        <v>91</v>
      </c>
      <c r="C22" s="40">
        <f>('Misc Electric'!F17)</f>
        <v>44573</v>
      </c>
      <c r="D22" s="41" t="s">
        <v>149</v>
      </c>
      <c r="E22" s="42" t="s">
        <v>140</v>
      </c>
      <c r="F22" s="43">
        <f>('Misc Electric'!G17)</f>
        <v>110</v>
      </c>
      <c r="G22" s="44" t="s">
        <v>122</v>
      </c>
      <c r="H22" s="45">
        <f>SUM('Misc Electric'!H17)</f>
        <v>99.05</v>
      </c>
    </row>
    <row r="23" spans="1:8" ht="15.75">
      <c r="A23" s="28" t="s">
        <v>150</v>
      </c>
      <c r="B23" s="29">
        <v>33482103</v>
      </c>
      <c r="C23" s="35">
        <f>('Misc Electric'!F9)</f>
        <v>0</v>
      </c>
      <c r="D23" s="30" t="s">
        <v>57</v>
      </c>
      <c r="E23" s="2" t="s">
        <v>138</v>
      </c>
      <c r="F23" s="31">
        <f>('Misc Electric'!G9)</f>
        <v>0</v>
      </c>
      <c r="G23" s="32" t="s">
        <v>139</v>
      </c>
      <c r="H23" s="33">
        <f>SUM('Misc Electric'!H9)</f>
        <v>0</v>
      </c>
    </row>
    <row r="24" spans="1:8" ht="15.75">
      <c r="A24" s="28" t="s">
        <v>150</v>
      </c>
      <c r="B24" s="29">
        <v>33483901</v>
      </c>
      <c r="C24" s="35" t="str">
        <f>('Misc Electric'!F10)</f>
        <v>12/20/21-1/20/22</v>
      </c>
      <c r="D24" s="30" t="s">
        <v>151</v>
      </c>
      <c r="E24" s="2" t="s">
        <v>138</v>
      </c>
      <c r="F24" s="31">
        <f>('Misc Electric'!G10)</f>
        <v>6</v>
      </c>
      <c r="G24" s="32" t="s">
        <v>139</v>
      </c>
      <c r="H24" s="33">
        <f>SUM('Misc Electric'!H10)</f>
        <v>20.69</v>
      </c>
    </row>
    <row r="25" spans="1:8" ht="15.75">
      <c r="A25" s="74" t="s">
        <v>179</v>
      </c>
      <c r="B25" s="75">
        <v>3</v>
      </c>
      <c r="C25" s="35" t="str">
        <f>'Misc Electric'!F16</f>
        <v>12/29/21-1/31/22</v>
      </c>
      <c r="D25" s="30" t="s">
        <v>181</v>
      </c>
      <c r="E25" s="2" t="s">
        <v>140</v>
      </c>
      <c r="F25" s="31">
        <f>'Misc Electric'!G16</f>
        <v>300</v>
      </c>
      <c r="G25" s="32" t="s">
        <v>122</v>
      </c>
      <c r="H25" s="33">
        <f>'Misc Electric'!H16</f>
        <v>109.1</v>
      </c>
    </row>
    <row r="26" spans="1:8" ht="15.75">
      <c r="A26" s="28" t="s">
        <v>152</v>
      </c>
      <c r="B26" s="29">
        <v>576</v>
      </c>
      <c r="C26" s="35" t="str">
        <f>('Misc Electric'!F19)</f>
        <v>12/27/21-1/24/22</v>
      </c>
      <c r="D26" s="30" t="s">
        <v>153</v>
      </c>
      <c r="E26" s="2" t="s">
        <v>140</v>
      </c>
      <c r="F26" s="31">
        <f>('Misc Electric'!G19)</f>
        <v>2600</v>
      </c>
      <c r="G26" s="32" t="s">
        <v>122</v>
      </c>
      <c r="H26" s="33">
        <f>SUM('Misc Electric'!H19)</f>
        <v>50.25</v>
      </c>
    </row>
    <row r="27" spans="1:8" ht="15.75">
      <c r="A27" s="28" t="s">
        <v>152</v>
      </c>
      <c r="B27" s="29">
        <v>1098</v>
      </c>
      <c r="C27" s="35" t="str">
        <f>('Misc Electric'!F20)</f>
        <v>12/28/21-1/27/22</v>
      </c>
      <c r="D27" s="30" t="s">
        <v>154</v>
      </c>
      <c r="E27" s="2" t="s">
        <v>140</v>
      </c>
      <c r="F27" s="31">
        <f>('Misc Electric'!G20)</f>
        <v>2500</v>
      </c>
      <c r="G27" s="32" t="s">
        <v>122</v>
      </c>
      <c r="H27" s="33">
        <f>SUM('Misc Electric'!H20)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('JASPER-NEWTON'!F5)</f>
        <v>disconnected</v>
      </c>
      <c r="D28" s="30" t="s">
        <v>143</v>
      </c>
      <c r="E28" s="2" t="s">
        <v>138</v>
      </c>
      <c r="F28" s="31">
        <f>('JASPER-NEWTON'!G5)</f>
        <v>0</v>
      </c>
      <c r="G28" s="32" t="s">
        <v>139</v>
      </c>
      <c r="H28" s="33">
        <f>SUM('JASPER-NEWTON'!H5)</f>
        <v>0</v>
      </c>
    </row>
    <row r="29" spans="1:8" ht="15.75">
      <c r="A29" s="28" t="s">
        <v>155</v>
      </c>
      <c r="B29" s="29" t="s">
        <v>36</v>
      </c>
      <c r="C29" s="35" t="str">
        <f>('JASPER-NEWTON'!F6)</f>
        <v>12/13/21-1/112/22</v>
      </c>
      <c r="D29" s="30" t="s">
        <v>143</v>
      </c>
      <c r="E29" s="2" t="s">
        <v>138</v>
      </c>
      <c r="F29" s="31">
        <f>('JASPER-NEWTON'!G6)</f>
        <v>132</v>
      </c>
      <c r="G29" s="32" t="s">
        <v>139</v>
      </c>
      <c r="H29" s="33">
        <f>SUM('JASPER-NEWTON'!H6)</f>
        <v>49.79</v>
      </c>
    </row>
    <row r="30" spans="1:8" ht="15.75">
      <c r="A30" s="28" t="s">
        <v>155</v>
      </c>
      <c r="B30" s="29" t="s">
        <v>39</v>
      </c>
      <c r="C30" s="35" t="str">
        <f>('JASPER-NEWTON'!F7)</f>
        <v>12/13/21-1/12/22</v>
      </c>
      <c r="D30" s="30" t="s">
        <v>97</v>
      </c>
      <c r="E30" s="2" t="s">
        <v>138</v>
      </c>
      <c r="F30" s="31">
        <f>('JASPER-NEWTON'!G7)</f>
        <v>3061</v>
      </c>
      <c r="G30" s="32" t="s">
        <v>139</v>
      </c>
      <c r="H30" s="33">
        <f>SUM('JASPER-NEWTON'!H7)</f>
        <v>421.17</v>
      </c>
    </row>
    <row r="31" spans="1:8" ht="15.75">
      <c r="A31" s="28" t="s">
        <v>155</v>
      </c>
      <c r="B31" s="29" t="s">
        <v>40</v>
      </c>
      <c r="C31" s="35" t="str">
        <f>('JASPER-NEWTON'!F8)</f>
        <v>12/13/21-1/12/22</v>
      </c>
      <c r="D31" s="30" t="s">
        <v>156</v>
      </c>
      <c r="E31" s="2" t="s">
        <v>138</v>
      </c>
      <c r="F31" s="31">
        <f>('JASPER-NEWTON'!G8)</f>
        <v>2278</v>
      </c>
      <c r="G31" s="32" t="s">
        <v>139</v>
      </c>
      <c r="H31" s="33">
        <f>SUM('JASPER-NEWTON'!H8)</f>
        <v>328.39</v>
      </c>
    </row>
    <row r="32" spans="1:8" ht="15.75">
      <c r="A32" s="28" t="s">
        <v>155</v>
      </c>
      <c r="B32" s="29" t="s">
        <v>48</v>
      </c>
      <c r="C32" s="35" t="str">
        <f>('JASPER-NEWTON'!F9)</f>
        <v>12/13/21-1/12/22</v>
      </c>
      <c r="D32" s="30" t="s">
        <v>96</v>
      </c>
      <c r="E32" s="2" t="s">
        <v>138</v>
      </c>
      <c r="F32" s="31">
        <f>('JASPER-NEWTON'!G9)</f>
        <v>3314</v>
      </c>
      <c r="G32" s="32" t="s">
        <v>139</v>
      </c>
      <c r="H32" s="33">
        <f>SUM('JASPER-NEWTON'!H9)</f>
        <v>434.9</v>
      </c>
    </row>
    <row r="33" spans="1:8" ht="15.75">
      <c r="A33" s="28" t="s">
        <v>155</v>
      </c>
      <c r="B33" s="29" t="s">
        <v>41</v>
      </c>
      <c r="C33" s="35" t="str">
        <f>('JASPER-NEWTON'!F10)</f>
        <v>12/13/21-1/12/22</v>
      </c>
      <c r="D33" s="30" t="s">
        <v>143</v>
      </c>
      <c r="E33" s="2" t="s">
        <v>138</v>
      </c>
      <c r="F33" s="31">
        <f>('JASPER-NEWTON'!G10)</f>
        <v>1357</v>
      </c>
      <c r="G33" s="32" t="s">
        <v>139</v>
      </c>
      <c r="H33" s="33">
        <f>SUM('JASPER-NEWTON'!H10)</f>
        <v>218.25</v>
      </c>
    </row>
    <row r="34" spans="1:8" ht="15.75">
      <c r="A34" s="28" t="s">
        <v>155</v>
      </c>
      <c r="B34" s="29" t="s">
        <v>9</v>
      </c>
      <c r="C34" s="35">
        <f>('JASPER-NEWTON'!F11)</f>
        <v>0</v>
      </c>
      <c r="D34" s="30" t="s">
        <v>157</v>
      </c>
      <c r="E34" s="2" t="s">
        <v>138</v>
      </c>
      <c r="F34" s="31">
        <f>('JASPER-NEWTON'!G11)</f>
        <v>0</v>
      </c>
      <c r="G34" s="32" t="s">
        <v>139</v>
      </c>
      <c r="H34" s="33">
        <f>SUM('JASPER-NEWTON'!H11)</f>
        <v>0</v>
      </c>
    </row>
    <row r="35" spans="1:8" ht="15.75">
      <c r="A35" s="28" t="s">
        <v>155</v>
      </c>
      <c r="B35" s="29" t="s">
        <v>25</v>
      </c>
      <c r="C35" s="35" t="str">
        <f>('JASPER-NEWTON'!F12)</f>
        <v>12/1/21-12/30/21</v>
      </c>
      <c r="D35" s="30" t="s">
        <v>158</v>
      </c>
      <c r="E35" s="2" t="s">
        <v>138</v>
      </c>
      <c r="F35" s="31">
        <f>('JASPER-NEWTON'!G12)</f>
        <v>1427</v>
      </c>
      <c r="G35" s="32" t="s">
        <v>139</v>
      </c>
      <c r="H35" s="33">
        <f>SUM('JASPER-NEWTON'!H12)</f>
        <v>191.1</v>
      </c>
    </row>
    <row r="36" spans="1:8" ht="15.75">
      <c r="A36" s="28" t="s">
        <v>155</v>
      </c>
      <c r="B36" s="29" t="s">
        <v>23</v>
      </c>
      <c r="C36" s="35" t="str">
        <f>('JASPER-NEWTON'!F13)</f>
        <v>12/21/21-1/19/22</v>
      </c>
      <c r="D36" s="30" t="s">
        <v>158</v>
      </c>
      <c r="E36" s="2" t="s">
        <v>138</v>
      </c>
      <c r="F36" s="31">
        <f>('JASPER-NEWTON'!G13)</f>
        <v>330</v>
      </c>
      <c r="G36" s="32" t="s">
        <v>139</v>
      </c>
      <c r="H36" s="33">
        <f>SUM('JASPER-NEWTON'!H13)</f>
        <v>81.31</v>
      </c>
    </row>
    <row r="37" spans="1:8" ht="15.75">
      <c r="A37" s="28" t="s">
        <v>155</v>
      </c>
      <c r="B37" s="29" t="s">
        <v>42</v>
      </c>
      <c r="C37" s="35" t="str">
        <f>('JASPER-NEWTON'!F14)</f>
        <v>12/13/21-1/12/22</v>
      </c>
      <c r="D37" s="30" t="s">
        <v>143</v>
      </c>
      <c r="E37" s="2" t="s">
        <v>138</v>
      </c>
      <c r="F37" s="31">
        <f>('JASPER-NEWTON'!G14)</f>
        <v>203</v>
      </c>
      <c r="G37" s="32" t="s">
        <v>139</v>
      </c>
      <c r="H37" s="33">
        <f>SUM('JASPER-NEWTON'!H14)</f>
        <v>46.06</v>
      </c>
    </row>
    <row r="38" spans="1:8" ht="15.75">
      <c r="A38" s="28" t="s">
        <v>155</v>
      </c>
      <c r="B38" s="29" t="s">
        <v>16</v>
      </c>
      <c r="C38" s="35" t="str">
        <f>('JASPER-NEWTON'!F15)</f>
        <v>12/1/21-12/30/21</v>
      </c>
      <c r="D38" s="30" t="s">
        <v>159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45</v>
      </c>
      <c r="C39" s="35" t="str">
        <f>('JASPER-NEWTON'!F16)</f>
        <v>12/13/21-1/12/22</v>
      </c>
      <c r="D39" s="30" t="s">
        <v>144</v>
      </c>
      <c r="E39" s="2" t="s">
        <v>138</v>
      </c>
      <c r="F39" s="31">
        <f>('JASPER-NEWTON'!G15)</f>
        <v>1</v>
      </c>
      <c r="G39" s="32" t="s">
        <v>139</v>
      </c>
      <c r="H39" s="33">
        <f>SUM('JASPER-NEWTON'!H15)</f>
        <v>22.12</v>
      </c>
    </row>
    <row r="40" spans="1:8" ht="15.75">
      <c r="A40" s="28" t="s">
        <v>155</v>
      </c>
      <c r="B40" s="29" t="s">
        <v>13</v>
      </c>
      <c r="C40" s="35" t="str">
        <f>('JASPER-NEWTON'!F17)</f>
        <v>12/1/21-12/30/21</v>
      </c>
      <c r="D40" s="30" t="s">
        <v>156</v>
      </c>
      <c r="E40" s="2" t="s">
        <v>138</v>
      </c>
      <c r="F40" s="31">
        <f>('JASPER-NEWTON'!G17)</f>
        <v>1138</v>
      </c>
      <c r="G40" s="32" t="s">
        <v>139</v>
      </c>
      <c r="H40" s="33">
        <f>SUM('JASPER-NEWTON'!H17)</f>
        <v>156.85</v>
      </c>
    </row>
    <row r="41" spans="1:8" ht="15.75">
      <c r="A41" s="28" t="s">
        <v>155</v>
      </c>
      <c r="B41" s="29" t="s">
        <v>19</v>
      </c>
      <c r="C41" s="35" t="str">
        <f>('JASPER-NEWTON'!F18)</f>
        <v>12/1/21-12/30/21</v>
      </c>
      <c r="D41" s="30" t="s">
        <v>154</v>
      </c>
      <c r="E41" s="2" t="s">
        <v>138</v>
      </c>
      <c r="F41" s="31">
        <f>('JASPER-NEWTON'!G18)</f>
        <v>4560</v>
      </c>
      <c r="G41" s="32" t="s">
        <v>139</v>
      </c>
      <c r="H41" s="33">
        <f>SUM('JASPER-NEWTON'!H18)</f>
        <v>562.35</v>
      </c>
    </row>
    <row r="42" spans="1:8" ht="15.75">
      <c r="A42" s="28" t="s">
        <v>155</v>
      </c>
      <c r="B42" s="29" t="s">
        <v>46</v>
      </c>
      <c r="C42" s="35" t="str">
        <f>('JASPER-NEWTON'!F19)</f>
        <v>12/13/21-1/12/22</v>
      </c>
      <c r="D42" s="30" t="s">
        <v>97</v>
      </c>
      <c r="E42" s="2" t="s">
        <v>138</v>
      </c>
      <c r="F42" s="31">
        <f>('JASPER-NEWTON'!G19)</f>
        <v>1290</v>
      </c>
      <c r="G42" s="32" t="s">
        <v>139</v>
      </c>
      <c r="H42" s="33">
        <f>SUM('JASPER-NEWTON'!H19)</f>
        <v>174.87</v>
      </c>
    </row>
    <row r="43" spans="1:8" ht="15.75">
      <c r="A43" s="28" t="s">
        <v>155</v>
      </c>
      <c r="B43" s="29" t="s">
        <v>47</v>
      </c>
      <c r="C43" s="35" t="str">
        <f>('JASPER-NEWTON'!F20)</f>
        <v>12/11/21-1/12/22</v>
      </c>
      <c r="D43" s="2" t="s">
        <v>97</v>
      </c>
      <c r="E43" s="2" t="s">
        <v>138</v>
      </c>
      <c r="F43" s="31">
        <f>('JASPER-NEWTON'!G20)</f>
        <v>204</v>
      </c>
      <c r="G43" s="32" t="s">
        <v>139</v>
      </c>
      <c r="H43" s="33">
        <f>SUM('JASPER-NEWTON'!H20)</f>
        <v>57.32</v>
      </c>
    </row>
    <row r="44" spans="1:8" ht="15.75">
      <c r="A44" s="28" t="s">
        <v>155</v>
      </c>
      <c r="B44" s="29" t="s">
        <v>66</v>
      </c>
      <c r="C44" s="35" t="str">
        <f>('JASPER-NEWTON'!F21)</f>
        <v>12/1/21-12/30/21</v>
      </c>
      <c r="D44" s="2" t="s">
        <v>159</v>
      </c>
      <c r="E44" s="2" t="s">
        <v>138</v>
      </c>
      <c r="F44" s="31">
        <f>('JASPER-NEWTON'!G21)</f>
        <v>155</v>
      </c>
      <c r="G44" s="32" t="s">
        <v>139</v>
      </c>
      <c r="H44" s="33">
        <f>SUM('JASPER-NEWTON'!H21)</f>
        <v>40.37</v>
      </c>
    </row>
    <row r="45" spans="1:8" ht="15.75">
      <c r="A45" s="28" t="s">
        <v>155</v>
      </c>
      <c r="B45" s="29" t="s">
        <v>80</v>
      </c>
      <c r="C45" s="35" t="str">
        <f>('JASPER-NEWTON'!F22)</f>
        <v>12/2/21-1/3/21</v>
      </c>
      <c r="D45" s="2" t="s">
        <v>96</v>
      </c>
      <c r="E45" s="2" t="s">
        <v>138</v>
      </c>
      <c r="F45" s="31">
        <f>('JASPER-NEWTON'!G22)</f>
        <v>858</v>
      </c>
      <c r="G45" s="32" t="s">
        <v>139</v>
      </c>
      <c r="H45" s="33">
        <f>SUM('JASPER-NEWTON'!H22)</f>
        <v>123.67</v>
      </c>
    </row>
    <row r="46" spans="1:8" ht="15.75">
      <c r="A46" s="28" t="s">
        <v>155</v>
      </c>
      <c r="B46" s="29" t="s">
        <v>92</v>
      </c>
      <c r="C46" s="35" t="str">
        <f>('JASPER-NEWTON'!F23)</f>
        <v>12/1/21-12/30/21</v>
      </c>
      <c r="D46" s="2" t="s">
        <v>160</v>
      </c>
      <c r="E46" s="2" t="s">
        <v>138</v>
      </c>
      <c r="F46" s="31">
        <f>('JASPER-NEWTON'!G23)</f>
        <v>2424</v>
      </c>
      <c r="G46" s="32" t="s">
        <v>139</v>
      </c>
      <c r="H46" s="33">
        <f>SUM('JASPER-NEWTON'!H23)</f>
        <v>387.63</v>
      </c>
    </row>
    <row r="47" spans="1:8" ht="15.75">
      <c r="A47" s="28" t="s">
        <v>155</v>
      </c>
      <c r="B47" s="29" t="s">
        <v>185</v>
      </c>
      <c r="C47" s="35" t="str">
        <f>'JASPER-NEWTON'!F24</f>
        <v>12/21/21-1/20/22</v>
      </c>
      <c r="D47" s="2" t="str">
        <f>'JASPER-NEWTON'!B24</f>
        <v>jas airport runway lights</v>
      </c>
      <c r="E47" s="2" t="s">
        <v>138</v>
      </c>
      <c r="F47" s="31">
        <f>'JASPER-NEWTON'!G24</f>
        <v>3765</v>
      </c>
      <c r="G47" s="32" t="s">
        <v>139</v>
      </c>
      <c r="H47" s="33">
        <f>'JASPER-NEWTON'!H24</f>
        <v>468.14</v>
      </c>
    </row>
    <row r="48" spans="1:8" ht="15.75">
      <c r="A48" s="28" t="s">
        <v>155</v>
      </c>
      <c r="B48" s="29" t="s">
        <v>182</v>
      </c>
      <c r="C48" s="35" t="str">
        <f>'JASPER-NEWTON'!F25</f>
        <v>12/13/21-1/12/22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24.49</v>
      </c>
    </row>
    <row r="49" spans="1:8" ht="15.75">
      <c r="A49" s="28" t="s">
        <v>155</v>
      </c>
      <c r="B49" s="29" t="s">
        <v>187</v>
      </c>
      <c r="C49" s="35" t="str">
        <f>'JASPER-NEWTON'!F26</f>
        <v>12/13/21-1/12/22</v>
      </c>
      <c r="D49" s="2" t="str">
        <f>'JASPER-NEWTON'!B26</f>
        <v>Gate East </v>
      </c>
      <c r="E49" s="2" t="s">
        <v>138</v>
      </c>
      <c r="F49" s="31">
        <f>'JASPER-NEWTON'!G26</f>
        <v>59</v>
      </c>
      <c r="G49" s="32" t="s">
        <v>139</v>
      </c>
      <c r="H49" s="33">
        <f>'JASPER-NEWTON'!H26</f>
        <v>28.99</v>
      </c>
    </row>
    <row r="50" spans="1:8" ht="15.75">
      <c r="A50" s="28" t="s">
        <v>161</v>
      </c>
      <c r="B50" s="29">
        <v>154</v>
      </c>
      <c r="C50" s="35">
        <f>('Misc Electric'!F22)</f>
        <v>44561</v>
      </c>
      <c r="D50" s="2" t="s">
        <v>159</v>
      </c>
      <c r="E50" s="2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162</v>
      </c>
      <c r="B51" s="29" t="s">
        <v>29</v>
      </c>
      <c r="C51" s="35">
        <f>('Misc Electric'!F7)</f>
        <v>0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0</v>
      </c>
    </row>
    <row r="52" spans="1:8" ht="15.75">
      <c r="A52" s="28" t="s">
        <v>164</v>
      </c>
      <c r="B52" s="29">
        <v>97</v>
      </c>
      <c r="C52" s="35" t="str">
        <f>('Misc Electric'!F23)</f>
        <v>12/20/21-1/19/22</v>
      </c>
      <c r="D52" s="2" t="s">
        <v>165</v>
      </c>
      <c r="E52" s="30" t="s">
        <v>140</v>
      </c>
      <c r="F52" s="31">
        <f>('Misc Electric'!G23)</f>
        <v>1808</v>
      </c>
      <c r="G52" s="32" t="s">
        <v>122</v>
      </c>
      <c r="H52" s="34">
        <f>SUM('Misc Electric'!H23)</f>
        <v>49.98</v>
      </c>
    </row>
    <row r="53" spans="1:8" ht="15.75">
      <c r="A53" s="28" t="s">
        <v>164</v>
      </c>
      <c r="B53" s="29">
        <v>1431</v>
      </c>
      <c r="C53" s="35" t="str">
        <f>('Misc Electric'!F24)</f>
        <v>12/20/21-1/20/22</v>
      </c>
      <c r="D53" s="2" t="s">
        <v>166</v>
      </c>
      <c r="E53" s="30" t="s">
        <v>140</v>
      </c>
      <c r="F53" s="31">
        <f>('Misc Electric'!G24)</f>
        <v>65</v>
      </c>
      <c r="G53" s="32" t="s">
        <v>122</v>
      </c>
      <c r="H53" s="34">
        <f>SUM('Misc Electric'!H24)</f>
        <v>42.97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17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Electric'!I11)</f>
        <v>1/21/22-2/21/22</v>
      </c>
      <c r="D3" s="30" t="s">
        <v>131</v>
      </c>
      <c r="E3" s="2" t="s">
        <v>132</v>
      </c>
      <c r="F3" s="31">
        <f>('Misc Electric'!J11)</f>
        <v>199</v>
      </c>
      <c r="G3" s="32" t="s">
        <v>121</v>
      </c>
      <c r="H3" s="33">
        <f>SUM('Misc Electric'!K11)</f>
        <v>232.56</v>
      </c>
    </row>
    <row r="4" spans="1:8" ht="15.75">
      <c r="A4" s="28" t="s">
        <v>130</v>
      </c>
      <c r="B4" s="29" t="s">
        <v>133</v>
      </c>
      <c r="C4" s="35" t="str">
        <f>('Misc Electric'!I12)</f>
        <v>1/6/22-2/7/22</v>
      </c>
      <c r="D4" s="30" t="s">
        <v>134</v>
      </c>
      <c r="E4" s="2" t="s">
        <v>132</v>
      </c>
      <c r="F4" s="31">
        <f>('Misc Electric'!J12)</f>
        <v>1126</v>
      </c>
      <c r="G4" s="32" t="s">
        <v>121</v>
      </c>
      <c r="H4" s="33">
        <f>SUM('Misc Electric'!K12)</f>
        <v>1120.66</v>
      </c>
    </row>
    <row r="5" spans="1:8" ht="15.75">
      <c r="A5" s="28" t="s">
        <v>130</v>
      </c>
      <c r="B5" s="29" t="s">
        <v>135</v>
      </c>
      <c r="C5" s="35" t="str">
        <f>('Misc Electric'!I13)</f>
        <v>1/21/22-2/21/22</v>
      </c>
      <c r="D5" s="30" t="s">
        <v>136</v>
      </c>
      <c r="E5" s="2" t="s">
        <v>132</v>
      </c>
      <c r="F5" s="31">
        <f>('Misc Electric'!J13)</f>
        <v>209</v>
      </c>
      <c r="G5" s="32" t="s">
        <v>121</v>
      </c>
      <c r="H5" s="33">
        <f>SUM('Misc Electric'!K13)</f>
        <v>189.54</v>
      </c>
    </row>
    <row r="6" spans="1:8" ht="15.75">
      <c r="A6" s="28" t="s">
        <v>7</v>
      </c>
      <c r="B6" s="29" t="s">
        <v>100</v>
      </c>
      <c r="C6" s="35" t="str">
        <f>('City of Jasper'!I14)</f>
        <v>1/19/22-2/22/22</v>
      </c>
      <c r="D6" s="30" t="s">
        <v>137</v>
      </c>
      <c r="E6" s="2" t="s">
        <v>138</v>
      </c>
      <c r="F6" s="31">
        <f>('City of Jasper'!J14)</f>
        <v>1437</v>
      </c>
      <c r="G6" s="32" t="s">
        <v>139</v>
      </c>
      <c r="H6" s="33">
        <f>SUM('City of Jasper'!K14)</f>
        <v>175.77</v>
      </c>
    </row>
    <row r="7" spans="1:8" ht="15.75" hidden="1">
      <c r="A7" s="38" t="s">
        <v>7</v>
      </c>
      <c r="B7" s="37" t="s">
        <v>170</v>
      </c>
      <c r="C7" s="35">
        <f>('City of Jasper'!I17)</f>
        <v>0</v>
      </c>
      <c r="D7" s="41" t="s">
        <v>169</v>
      </c>
      <c r="E7" s="42" t="s">
        <v>138</v>
      </c>
      <c r="F7" s="31">
        <f>SUM('City of Jasper'!J17)</f>
        <v>0</v>
      </c>
      <c r="G7" s="44" t="s">
        <v>139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134</v>
      </c>
      <c r="E8" s="2" t="s">
        <v>140</v>
      </c>
      <c r="F8" s="31">
        <f>('City of Jasper'!J7)</f>
        <v>417520</v>
      </c>
      <c r="G8" s="32" t="s">
        <v>122</v>
      </c>
      <c r="H8" s="33">
        <f>SUM('City of Jasper'!K7)</f>
        <v>3019.86</v>
      </c>
    </row>
    <row r="9" spans="1:8" ht="15.75">
      <c r="A9" s="28" t="s">
        <v>7</v>
      </c>
      <c r="B9" s="29" t="s">
        <v>98</v>
      </c>
      <c r="C9" s="35" t="str">
        <f>('City of Jasper'!I13)</f>
        <v>1/19/22-2/22/22</v>
      </c>
      <c r="D9" s="30" t="s">
        <v>141</v>
      </c>
      <c r="E9" s="2" t="s">
        <v>138</v>
      </c>
      <c r="F9" s="31">
        <f>('City of Jasper'!J13)</f>
        <v>270</v>
      </c>
      <c r="G9" s="32" t="s">
        <v>139</v>
      </c>
      <c r="H9" s="33">
        <f>SUM('City of Jasper'!K13)</f>
        <v>41.45</v>
      </c>
    </row>
    <row r="10" spans="1:8" ht="15.75">
      <c r="A10" s="28" t="s">
        <v>7</v>
      </c>
      <c r="B10" s="29" t="s">
        <v>94</v>
      </c>
      <c r="C10" s="35" t="str">
        <f>('City of Jasper'!I12)</f>
        <v>1/19/22-2/22/21</v>
      </c>
      <c r="D10" s="30" t="s">
        <v>142</v>
      </c>
      <c r="E10" s="2" t="s">
        <v>138</v>
      </c>
      <c r="F10" s="31">
        <f>('City of Jasper'!J12)</f>
        <v>852</v>
      </c>
      <c r="G10" s="32" t="s">
        <v>139</v>
      </c>
      <c r="H10" s="33">
        <f>SUM('City of Jasper'!K12)</f>
        <v>150.86</v>
      </c>
    </row>
    <row r="11" spans="1:8" ht="15.75">
      <c r="A11" s="28" t="s">
        <v>7</v>
      </c>
      <c r="B11" s="29" t="s">
        <v>72</v>
      </c>
      <c r="C11" s="35" t="str">
        <f>('City of Jasper'!I4)</f>
        <v>1/18/22-2/16/22</v>
      </c>
      <c r="D11" s="30" t="s">
        <v>143</v>
      </c>
      <c r="E11" s="2" t="s">
        <v>140</v>
      </c>
      <c r="F11" s="31">
        <f>('City of Jasper'!J4)</f>
        <v>82460</v>
      </c>
      <c r="G11" s="32" t="s">
        <v>122</v>
      </c>
      <c r="H11" s="33">
        <f>SUM('City of Jasper'!K4)</f>
        <v>560.08</v>
      </c>
    </row>
    <row r="12" spans="1:8" ht="15.75">
      <c r="A12" s="28" t="s">
        <v>7</v>
      </c>
      <c r="B12" s="29" t="s">
        <v>71</v>
      </c>
      <c r="C12" s="35" t="str">
        <f>('City of Jasper'!I5)</f>
        <v>1/18/22-2/16/22</v>
      </c>
      <c r="D12" s="30" t="s">
        <v>144</v>
      </c>
      <c r="E12" s="2" t="s">
        <v>140</v>
      </c>
      <c r="F12" s="31">
        <f>('City of Jasper'!J5)</f>
        <v>6280</v>
      </c>
      <c r="G12" s="32" t="s">
        <v>122</v>
      </c>
      <c r="H12" s="33">
        <f>SUM('City of Jasper'!K5)</f>
        <v>54.51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145</v>
      </c>
      <c r="E13" s="2" t="s">
        <v>138</v>
      </c>
      <c r="F13" s="31">
        <f>('City of Jasper'!J6)</f>
        <v>0</v>
      </c>
      <c r="G13" s="32" t="s">
        <v>139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 t="str">
        <f>('City of Jasper'!I8)</f>
        <v>1/20/22-2/24/22</v>
      </c>
      <c r="D14" s="30" t="s">
        <v>134</v>
      </c>
      <c r="E14" s="2" t="s">
        <v>138</v>
      </c>
      <c r="F14" s="31">
        <f>('City of Jasper'!J8)</f>
        <v>32480</v>
      </c>
      <c r="G14" s="32" t="s">
        <v>139</v>
      </c>
      <c r="H14" s="33">
        <f>SUM('City of Jasper'!K8)</f>
        <v>2582.11</v>
      </c>
    </row>
    <row r="15" spans="1:8" ht="15.75">
      <c r="A15" s="28" t="s">
        <v>7</v>
      </c>
      <c r="B15" s="29" t="s">
        <v>77</v>
      </c>
      <c r="C15" s="35" t="str">
        <f>('City of Jasper'!I11)</f>
        <v>1/19/22-2/22/22</v>
      </c>
      <c r="D15" s="30" t="s">
        <v>146</v>
      </c>
      <c r="E15" s="2" t="s">
        <v>138</v>
      </c>
      <c r="F15" s="31">
        <f>('City of Jasper'!J11)</f>
        <v>30400</v>
      </c>
      <c r="G15" s="32" t="s">
        <v>139</v>
      </c>
      <c r="H15" s="33">
        <f>SUM('City of Jasper'!K11)</f>
        <v>2955.47</v>
      </c>
    </row>
    <row r="16" spans="1:8" ht="15.75">
      <c r="A16" s="38" t="s">
        <v>7</v>
      </c>
      <c r="B16" s="49" t="s">
        <v>105</v>
      </c>
      <c r="C16" s="35" t="str">
        <f>('City of Jasper'!I15)</f>
        <v>1/19/22-2/22/22</v>
      </c>
      <c r="D16" s="41" t="s">
        <v>167</v>
      </c>
      <c r="E16" s="42" t="s">
        <v>138</v>
      </c>
      <c r="F16" s="31">
        <f>('City of Jasper'!J15)</f>
        <v>5006</v>
      </c>
      <c r="G16" s="44" t="s">
        <v>139</v>
      </c>
      <c r="H16" s="33">
        <f>SUM('City of Jasper'!K15)</f>
        <v>253.05</v>
      </c>
    </row>
    <row r="17" spans="1:8" ht="15.75">
      <c r="A17" s="28" t="s">
        <v>7</v>
      </c>
      <c r="B17" s="48" t="s">
        <v>76</v>
      </c>
      <c r="C17" s="35" t="str">
        <f>('City of Jasper'!I12)</f>
        <v>1/19/22-2/22/21</v>
      </c>
      <c r="D17" s="30" t="s">
        <v>147</v>
      </c>
      <c r="E17" s="2" t="s">
        <v>140</v>
      </c>
      <c r="F17" s="31">
        <f>('City of Jasper'!J12)</f>
        <v>852</v>
      </c>
      <c r="G17" s="32" t="s">
        <v>122</v>
      </c>
      <c r="H17" s="33">
        <f>SUM('City of Jasper'!K12)</f>
        <v>150.86</v>
      </c>
    </row>
    <row r="18" spans="1:8" ht="15.75">
      <c r="A18" s="28" t="s">
        <v>7</v>
      </c>
      <c r="B18" s="29" t="s">
        <v>75</v>
      </c>
      <c r="C18" s="35" t="str">
        <f>('City of Jasper'!I13)</f>
        <v>1/19/22-2/22/22</v>
      </c>
      <c r="D18" s="30" t="s">
        <v>147</v>
      </c>
      <c r="E18" s="2" t="s">
        <v>138</v>
      </c>
      <c r="F18" s="31">
        <f>('City of Jasper'!J13)</f>
        <v>270</v>
      </c>
      <c r="G18" s="32" t="s">
        <v>139</v>
      </c>
      <c r="H18" s="33">
        <f>SUM('City of Jasper'!K13)</f>
        <v>41.45</v>
      </c>
    </row>
    <row r="19" spans="1:8" ht="15.75">
      <c r="A19" s="28" t="s">
        <v>7</v>
      </c>
      <c r="B19" s="29" t="s">
        <v>174</v>
      </c>
      <c r="C19" s="35" t="str">
        <f>'City of Jasper'!I18</f>
        <v>1/19/22-2/23/22</v>
      </c>
      <c r="D19" s="30" t="s">
        <v>190</v>
      </c>
      <c r="E19" s="2" t="s">
        <v>138</v>
      </c>
      <c r="F19" s="31">
        <f>'City of Jasper'!G18</f>
        <v>1300</v>
      </c>
      <c r="G19" s="32" t="s">
        <v>139</v>
      </c>
      <c r="H19" s="33">
        <f>'City of Jasper'!K18</f>
        <v>258.34</v>
      </c>
    </row>
    <row r="20" spans="1:8" ht="15.75">
      <c r="A20" s="28" t="s">
        <v>32</v>
      </c>
      <c r="B20" s="29" t="s">
        <v>104</v>
      </c>
      <c r="C20" s="35">
        <f>('Misc Electric'!I6)</f>
        <v>0</v>
      </c>
      <c r="D20" s="30" t="s">
        <v>148</v>
      </c>
      <c r="E20" s="2" t="s">
        <v>138</v>
      </c>
      <c r="F20" s="31">
        <f>('Misc Electric'!J6)</f>
        <v>0</v>
      </c>
      <c r="G20" s="32" t="s">
        <v>139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44607</v>
      </c>
      <c r="D21" s="30" t="s">
        <v>149</v>
      </c>
      <c r="E21" s="2" t="s">
        <v>138</v>
      </c>
      <c r="F21" s="31">
        <f>('Misc Electric'!J5)</f>
        <v>1662</v>
      </c>
      <c r="G21" s="32" t="s">
        <v>139</v>
      </c>
      <c r="H21" s="33">
        <f>SUM('Misc Electric'!K5)</f>
        <v>245.15</v>
      </c>
    </row>
    <row r="22" spans="1:8" s="39" customFormat="1" ht="15.75">
      <c r="A22" s="38" t="s">
        <v>32</v>
      </c>
      <c r="B22" s="37" t="s">
        <v>91</v>
      </c>
      <c r="C22" s="40">
        <f>('Misc Electric'!I17)</f>
        <v>44606</v>
      </c>
      <c r="D22" s="41" t="s">
        <v>149</v>
      </c>
      <c r="E22" s="42" t="s">
        <v>140</v>
      </c>
      <c r="F22" s="43">
        <f>('Misc Electric'!J17)</f>
        <v>110</v>
      </c>
      <c r="G22" s="44" t="s">
        <v>122</v>
      </c>
      <c r="H22" s="45">
        <f>SUM('Misc Electric'!K17)</f>
        <v>99.05</v>
      </c>
    </row>
    <row r="23" spans="1:8" ht="15.75">
      <c r="A23" s="28" t="s">
        <v>150</v>
      </c>
      <c r="B23" s="29">
        <v>33482103</v>
      </c>
      <c r="C23" s="35">
        <f>('Misc Electric'!I9)</f>
        <v>0</v>
      </c>
      <c r="D23" s="30" t="s">
        <v>57</v>
      </c>
      <c r="E23" s="2" t="s">
        <v>138</v>
      </c>
      <c r="F23" s="31">
        <f>('Misc Electric'!J9)</f>
        <v>0</v>
      </c>
      <c r="G23" s="32" t="s">
        <v>139</v>
      </c>
      <c r="H23" s="33">
        <f>SUM('Misc Electric'!K9)</f>
        <v>0</v>
      </c>
    </row>
    <row r="24" spans="1:8" ht="15.75">
      <c r="A24" s="28" t="s">
        <v>150</v>
      </c>
      <c r="B24" s="29">
        <v>33483901</v>
      </c>
      <c r="C24" s="35" t="str">
        <f>('Misc Electric'!I10)</f>
        <v>1/20/22-2/20/22</v>
      </c>
      <c r="D24" s="30" t="s">
        <v>151</v>
      </c>
      <c r="E24" s="2" t="s">
        <v>138</v>
      </c>
      <c r="F24" s="31">
        <f>('Misc Electric'!J10)</f>
        <v>0</v>
      </c>
      <c r="G24" s="32" t="s">
        <v>139</v>
      </c>
      <c r="H24" s="33">
        <f>SUM('Misc Electric'!K10)</f>
        <v>20</v>
      </c>
    </row>
    <row r="25" spans="1:256" ht="15.75">
      <c r="A25" s="74" t="s">
        <v>179</v>
      </c>
      <c r="B25" s="75">
        <v>3</v>
      </c>
      <c r="C25" s="2" t="str">
        <f>'Misc Electric'!I16</f>
        <v>1/31/22-2/28/22</v>
      </c>
      <c r="D25" s="29" t="s">
        <v>181</v>
      </c>
      <c r="E25" s="28" t="s">
        <v>140</v>
      </c>
      <c r="F25" s="76">
        <f>'Misc Electric'!J16</f>
        <v>190</v>
      </c>
      <c r="G25" s="28" t="s">
        <v>122</v>
      </c>
      <c r="H25" s="79">
        <f>'Misc Electric'!K16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152</v>
      </c>
      <c r="B26" s="29">
        <v>576</v>
      </c>
      <c r="C26" s="35" t="str">
        <f>('Misc Electric'!I19)</f>
        <v>1/24/22-2/22/22</v>
      </c>
      <c r="D26" s="30" t="s">
        <v>153</v>
      </c>
      <c r="E26" s="2" t="s">
        <v>140</v>
      </c>
      <c r="F26" s="31">
        <f>('Misc Electric'!J19)</f>
        <v>3100</v>
      </c>
      <c r="G26" s="32" t="s">
        <v>122</v>
      </c>
      <c r="H26" s="33">
        <f>SUM('Misc Electric'!K19)</f>
        <v>50.95</v>
      </c>
    </row>
    <row r="27" spans="1:8" ht="15.75">
      <c r="A27" s="28" t="s">
        <v>152</v>
      </c>
      <c r="B27" s="29">
        <v>1098</v>
      </c>
      <c r="C27" s="35" t="str">
        <f>('Misc Electric'!I20)</f>
        <v>1/27/22-2/24/22</v>
      </c>
      <c r="D27" s="30" t="s">
        <v>154</v>
      </c>
      <c r="E27" s="2" t="s">
        <v>140</v>
      </c>
      <c r="F27" s="31">
        <f>('Misc Electric'!J20)</f>
        <v>500</v>
      </c>
      <c r="G27" s="32" t="s">
        <v>122</v>
      </c>
      <c r="H27" s="33">
        <f>SUM('Misc Electric'!K20)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('JASPER-NEWTON'!I5)</f>
        <v>disconnected</v>
      </c>
      <c r="D28" s="30" t="s">
        <v>143</v>
      </c>
      <c r="E28" s="2" t="s">
        <v>138</v>
      </c>
      <c r="F28" s="31">
        <f>('JASPER-NEWTON'!J5)</f>
        <v>0</v>
      </c>
      <c r="G28" s="32" t="s">
        <v>139</v>
      </c>
      <c r="H28" s="33">
        <f>SUM('JASPER-NEWTON'!K5)</f>
        <v>0</v>
      </c>
    </row>
    <row r="29" spans="1:8" ht="15.75">
      <c r="A29" s="28" t="s">
        <v>155</v>
      </c>
      <c r="B29" s="29" t="s">
        <v>36</v>
      </c>
      <c r="C29" s="35" t="str">
        <f>('JASPER-NEWTON'!I6)</f>
        <v>1/12/22-2/11/22</v>
      </c>
      <c r="D29" s="30" t="s">
        <v>143</v>
      </c>
      <c r="E29" s="2" t="s">
        <v>138</v>
      </c>
      <c r="F29" s="31">
        <f>('JASPER-NEWTON'!J6)</f>
        <v>122</v>
      </c>
      <c r="G29" s="32" t="s">
        <v>139</v>
      </c>
      <c r="H29" s="33">
        <f>SUM('JASPER-NEWTON'!K6)</f>
        <v>48.66</v>
      </c>
    </row>
    <row r="30" spans="1:8" ht="15.75">
      <c r="A30" s="28" t="s">
        <v>155</v>
      </c>
      <c r="B30" s="29" t="s">
        <v>39</v>
      </c>
      <c r="C30" s="35" t="str">
        <f>('JASPER-NEWTON'!I7)</f>
        <v>1/12/22-2/11/22</v>
      </c>
      <c r="D30" s="30" t="s">
        <v>97</v>
      </c>
      <c r="E30" s="2" t="s">
        <v>138</v>
      </c>
      <c r="F30" s="31">
        <f>('JASPER-NEWTON'!J7)</f>
        <v>3351</v>
      </c>
      <c r="G30" s="32" t="s">
        <v>139</v>
      </c>
      <c r="H30" s="33">
        <f>SUM('JASPER-NEWTON'!K7)</f>
        <v>456.56</v>
      </c>
    </row>
    <row r="31" spans="1:8" ht="15.75">
      <c r="A31" s="28" t="s">
        <v>155</v>
      </c>
      <c r="B31" s="29" t="s">
        <v>40</v>
      </c>
      <c r="C31" s="35" t="str">
        <f>('JASPER-NEWTON'!I8)</f>
        <v>1/12/22-2/11/22</v>
      </c>
      <c r="D31" s="30" t="s">
        <v>156</v>
      </c>
      <c r="E31" s="2" t="s">
        <v>138</v>
      </c>
      <c r="F31" s="31">
        <f>('JASPER-NEWTON'!J8)</f>
        <v>2440</v>
      </c>
      <c r="G31" s="32" t="s">
        <v>139</v>
      </c>
      <c r="H31" s="33">
        <f>SUM('JASPER-NEWTON'!K8)</f>
        <v>348.35</v>
      </c>
    </row>
    <row r="32" spans="1:8" ht="15.75">
      <c r="A32" s="28" t="s">
        <v>155</v>
      </c>
      <c r="B32" s="29" t="s">
        <v>48</v>
      </c>
      <c r="C32" s="35" t="str">
        <f>('JASPER-NEWTON'!I9)</f>
        <v>1/12/22-2/11/22</v>
      </c>
      <c r="D32" s="30" t="s">
        <v>96</v>
      </c>
      <c r="E32" s="2" t="s">
        <v>138</v>
      </c>
      <c r="F32" s="31">
        <f>('JASPER-NEWTON'!J9)</f>
        <v>6429</v>
      </c>
      <c r="G32" s="32" t="s">
        <v>139</v>
      </c>
      <c r="H32" s="33">
        <f>SUM('JASPER-NEWTON'!K9)</f>
        <v>805.93</v>
      </c>
    </row>
    <row r="33" spans="1:8" ht="15.75">
      <c r="A33" s="28" t="s">
        <v>155</v>
      </c>
      <c r="B33" s="29" t="s">
        <v>41</v>
      </c>
      <c r="C33" s="35" t="str">
        <f>('JASPER-NEWTON'!I10)</f>
        <v>1/12/22-2/11/22</v>
      </c>
      <c r="D33" s="30" t="s">
        <v>143</v>
      </c>
      <c r="E33" s="2" t="s">
        <v>138</v>
      </c>
      <c r="F33" s="31">
        <f>('JASPER-NEWTON'!J10)</f>
        <v>2012</v>
      </c>
      <c r="G33" s="32" t="s">
        <v>139</v>
      </c>
      <c r="H33" s="33">
        <f>SUM('JASPER-NEWTON'!K10)</f>
        <v>296.5</v>
      </c>
    </row>
    <row r="34" spans="1:8" ht="15.75">
      <c r="A34" s="28" t="s">
        <v>155</v>
      </c>
      <c r="B34" s="29" t="s">
        <v>9</v>
      </c>
      <c r="C34" s="35" t="str">
        <f>('JASPER-NEWTON'!I11)</f>
        <v>1/4/22-2/4/22</v>
      </c>
      <c r="D34" s="30" t="s">
        <v>157</v>
      </c>
      <c r="E34" s="2" t="s">
        <v>138</v>
      </c>
      <c r="F34" s="31">
        <f>('JASPER-NEWTON'!J11)</f>
        <v>227</v>
      </c>
      <c r="G34" s="32" t="s">
        <v>139</v>
      </c>
      <c r="H34" s="33">
        <f>SUM('JASPER-NEWTON'!K11)</f>
        <v>61.13</v>
      </c>
    </row>
    <row r="35" spans="1:8" ht="15.75">
      <c r="A35" s="28" t="s">
        <v>155</v>
      </c>
      <c r="B35" s="29" t="s">
        <v>25</v>
      </c>
      <c r="C35" s="35" t="str">
        <f>('JASPER-NEWTON'!I12)</f>
        <v>12/30/21-1/28/22</v>
      </c>
      <c r="D35" s="30" t="s">
        <v>158</v>
      </c>
      <c r="E35" s="2" t="s">
        <v>138</v>
      </c>
      <c r="F35" s="31">
        <f>('JASPER-NEWTON'!J12)</f>
        <v>1402</v>
      </c>
      <c r="G35" s="32" t="s">
        <v>139</v>
      </c>
      <c r="H35" s="33">
        <f>SUM('JASPER-NEWTON'!K12)</f>
        <v>188.14</v>
      </c>
    </row>
    <row r="36" spans="1:8" ht="15.75">
      <c r="A36" s="28" t="s">
        <v>155</v>
      </c>
      <c r="B36" s="29" t="s">
        <v>23</v>
      </c>
      <c r="C36" s="35" t="str">
        <f>('JASPER-NEWTON'!I13)</f>
        <v>1/19/22-2/18/22</v>
      </c>
      <c r="D36" s="30" t="s">
        <v>158</v>
      </c>
      <c r="E36" s="2" t="s">
        <v>138</v>
      </c>
      <c r="F36" s="31">
        <f>('JASPER-NEWTON'!J13)</f>
        <v>329</v>
      </c>
      <c r="G36" s="32" t="s">
        <v>139</v>
      </c>
      <c r="H36" s="33">
        <f>SUM('JASPER-NEWTON'!K13)</f>
        <v>81.33</v>
      </c>
    </row>
    <row r="37" spans="1:8" ht="15.75">
      <c r="A37" s="28" t="s">
        <v>155</v>
      </c>
      <c r="B37" s="29" t="s">
        <v>42</v>
      </c>
      <c r="C37" s="35" t="str">
        <f>('JASPER-NEWTON'!I14)</f>
        <v>1/12/22-2/11/22</v>
      </c>
      <c r="D37" s="30" t="s">
        <v>143</v>
      </c>
      <c r="E37" s="2" t="s">
        <v>138</v>
      </c>
      <c r="F37" s="31">
        <f>('JASPER-NEWTON'!J14)</f>
        <v>146</v>
      </c>
      <c r="G37" s="32" t="s">
        <v>139</v>
      </c>
      <c r="H37" s="33">
        <f>SUM('JASPER-NEWTON'!K14)</f>
        <v>39.34</v>
      </c>
    </row>
    <row r="38" spans="1:8" ht="15.75">
      <c r="A38" s="28" t="s">
        <v>155</v>
      </c>
      <c r="B38" s="29" t="s">
        <v>16</v>
      </c>
      <c r="C38" s="35" t="str">
        <f>('JASPER-NEWTON'!I15)</f>
        <v>12/30/21-1/28/22</v>
      </c>
      <c r="D38" s="30" t="s">
        <v>159</v>
      </c>
      <c r="E38" s="2" t="s">
        <v>138</v>
      </c>
      <c r="F38" s="31">
        <f>('JASPER-NEWTON'!J15)</f>
        <v>1</v>
      </c>
      <c r="G38" s="32" t="s">
        <v>139</v>
      </c>
      <c r="H38" s="33">
        <f>SUM('JASPER-NEWTON'!K15)</f>
        <v>22.12</v>
      </c>
    </row>
    <row r="39" spans="1:8" ht="15.75">
      <c r="A39" s="28" t="s">
        <v>155</v>
      </c>
      <c r="B39" s="29" t="s">
        <v>45</v>
      </c>
      <c r="C39" s="35" t="str">
        <f>('JASPER-NEWTON'!I16)</f>
        <v>1/12/22-2/11/22</v>
      </c>
      <c r="D39" s="30" t="s">
        <v>144</v>
      </c>
      <c r="E39" s="2" t="s">
        <v>138</v>
      </c>
      <c r="F39" s="31">
        <f>('JASPER-NEWTON'!J16)</f>
        <v>3779</v>
      </c>
      <c r="G39" s="32" t="s">
        <v>139</v>
      </c>
      <c r="H39" s="33">
        <f>SUM('JASPER-NEWTON'!K16)</f>
        <v>482.05</v>
      </c>
    </row>
    <row r="40" spans="1:8" ht="15.75">
      <c r="A40" s="28" t="s">
        <v>155</v>
      </c>
      <c r="B40" s="29" t="s">
        <v>13</v>
      </c>
      <c r="C40" s="35" t="str">
        <f>('JASPER-NEWTON'!I17)</f>
        <v>12/30/21-1/28/22</v>
      </c>
      <c r="D40" s="30" t="s">
        <v>156</v>
      </c>
      <c r="E40" s="2" t="s">
        <v>138</v>
      </c>
      <c r="F40" s="31">
        <f>('JASPER-NEWTON'!J17)</f>
        <v>1386</v>
      </c>
      <c r="G40" s="32" t="s">
        <v>139</v>
      </c>
      <c r="H40" s="33">
        <f>SUM('JASPER-NEWTON'!K17)</f>
        <v>186.24</v>
      </c>
    </row>
    <row r="41" spans="1:8" ht="15.75">
      <c r="A41" s="28" t="s">
        <v>155</v>
      </c>
      <c r="B41" s="29" t="s">
        <v>19</v>
      </c>
      <c r="C41" s="35" t="str">
        <f>('JASPER-NEWTON'!I18)</f>
        <v>12/30/21-1/28/22</v>
      </c>
      <c r="D41" s="30" t="s">
        <v>154</v>
      </c>
      <c r="E41" s="2" t="s">
        <v>138</v>
      </c>
      <c r="F41" s="31">
        <f>('JASPER-NEWTON'!J18)</f>
        <v>5040</v>
      </c>
      <c r="G41" s="32" t="s">
        <v>139</v>
      </c>
      <c r="H41" s="33">
        <f>SUM('JASPER-NEWTON'!K18)</f>
        <v>619.23</v>
      </c>
    </row>
    <row r="42" spans="1:8" ht="15.75">
      <c r="A42" s="28" t="s">
        <v>155</v>
      </c>
      <c r="B42" s="29" t="s">
        <v>46</v>
      </c>
      <c r="C42" s="35" t="str">
        <f>('JASPER-NEWTON'!I19)</f>
        <v>1/12/22-2/11/22</v>
      </c>
      <c r="D42" s="30" t="s">
        <v>97</v>
      </c>
      <c r="E42" s="2" t="s">
        <v>138</v>
      </c>
      <c r="F42" s="31">
        <f>('JASPER-NEWTON'!J19)</f>
        <v>2685</v>
      </c>
      <c r="G42" s="32" t="s">
        <v>139</v>
      </c>
      <c r="H42" s="33">
        <f>SUM('JASPER-NEWTON'!K19)</f>
        <v>340.94</v>
      </c>
    </row>
    <row r="43" spans="1:8" ht="15.75">
      <c r="A43" s="28" t="s">
        <v>155</v>
      </c>
      <c r="B43" s="29" t="s">
        <v>47</v>
      </c>
      <c r="C43" s="35" t="str">
        <f>('JASPER-NEWTON'!I20)</f>
        <v>1/12/22--2/11/22</v>
      </c>
      <c r="D43" s="2" t="s">
        <v>97</v>
      </c>
      <c r="E43" s="2" t="s">
        <v>138</v>
      </c>
      <c r="F43" s="31">
        <f>('JASPER-NEWTON'!J20)</f>
        <v>189</v>
      </c>
      <c r="G43" s="32" t="s">
        <v>139</v>
      </c>
      <c r="H43" s="33">
        <f>SUM('JASPER-NEWTON'!K20)</f>
        <v>55.61</v>
      </c>
    </row>
    <row r="44" spans="1:8" ht="15.75">
      <c r="A44" s="28" t="s">
        <v>155</v>
      </c>
      <c r="B44" s="29" t="s">
        <v>66</v>
      </c>
      <c r="C44" s="35" t="str">
        <f>('JASPER-NEWTON'!I21)</f>
        <v>12/30/21-1/28/22</v>
      </c>
      <c r="D44" s="2" t="s">
        <v>159</v>
      </c>
      <c r="E44" s="2" t="s">
        <v>138</v>
      </c>
      <c r="F44" s="31">
        <f>('JASPER-NEWTON'!J21)</f>
        <v>144</v>
      </c>
      <c r="G44" s="32" t="s">
        <v>139</v>
      </c>
      <c r="H44" s="33">
        <f>SUM('JASPER-NEWTON'!K21)</f>
        <v>39.06</v>
      </c>
    </row>
    <row r="45" spans="1:8" ht="15.75">
      <c r="A45" s="28" t="s">
        <v>155</v>
      </c>
      <c r="B45" s="29" t="s">
        <v>80</v>
      </c>
      <c r="C45" s="35" t="str">
        <f>('JASPER-NEWTON'!I22)</f>
        <v>1/3/22-1/28/22</v>
      </c>
      <c r="D45" s="2" t="s">
        <v>96</v>
      </c>
      <c r="E45" s="2" t="s">
        <v>138</v>
      </c>
      <c r="F45" s="31">
        <f>('JASPER-NEWTON'!J22)</f>
        <v>555</v>
      </c>
      <c r="G45" s="32" t="s">
        <v>139</v>
      </c>
      <c r="H45" s="33">
        <f>SUM('JASPER-NEWTON'!K22)</f>
        <v>87.77</v>
      </c>
    </row>
    <row r="46" spans="1:8" ht="15.75">
      <c r="A46" s="28" t="s">
        <v>155</v>
      </c>
      <c r="B46" s="29" t="s">
        <v>92</v>
      </c>
      <c r="C46" s="35" t="str">
        <f>('JASPER-NEWTON'!I23)</f>
        <v>12/30/21-1/28/22</v>
      </c>
      <c r="D46" s="2" t="s">
        <v>160</v>
      </c>
      <c r="E46" s="2" t="s">
        <v>138</v>
      </c>
      <c r="F46" s="31">
        <f>('JASPER-NEWTON'!J23)</f>
        <v>2297</v>
      </c>
      <c r="G46" s="32" t="s">
        <v>139</v>
      </c>
      <c r="H46" s="33">
        <f>SUM('JASPER-NEWTON'!K23)</f>
        <v>372.59</v>
      </c>
    </row>
    <row r="47" spans="1:8" ht="15.75">
      <c r="A47" s="28" t="s">
        <v>155</v>
      </c>
      <c r="B47" s="29" t="s">
        <v>185</v>
      </c>
      <c r="C47" s="35" t="str">
        <f>'JASPER-NEWTON'!F24</f>
        <v>12/21/21-1/20/22</v>
      </c>
      <c r="D47" s="2" t="str">
        <f>'JASPER-NEWTON'!B24</f>
        <v>jas airport runway lights</v>
      </c>
      <c r="E47" s="2" t="s">
        <v>138</v>
      </c>
      <c r="F47" s="31">
        <f>'JASPER-NEWTON'!G24</f>
        <v>3765</v>
      </c>
      <c r="G47" s="32" t="s">
        <v>139</v>
      </c>
      <c r="H47" s="33">
        <f>'JASPER-NEWTON'!H24</f>
        <v>468.14</v>
      </c>
    </row>
    <row r="48" spans="1:8" ht="15.75">
      <c r="A48" s="28" t="s">
        <v>155</v>
      </c>
      <c r="B48" s="29" t="s">
        <v>182</v>
      </c>
      <c r="C48" s="35" t="str">
        <f>'JASPER-NEWTON'!F25</f>
        <v>12/13/21-1/12/22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24.49</v>
      </c>
    </row>
    <row r="49" spans="1:8" ht="15.75">
      <c r="A49" s="28" t="s">
        <v>155</v>
      </c>
      <c r="B49" s="29" t="s">
        <v>187</v>
      </c>
      <c r="C49" s="35" t="str">
        <f>'JASPER-NEWTON'!F26</f>
        <v>12/13/21-1/12/22</v>
      </c>
      <c r="D49" s="2" t="str">
        <f>'JASPER-NEWTON'!B26</f>
        <v>Gate East </v>
      </c>
      <c r="E49" s="2" t="s">
        <v>138</v>
      </c>
      <c r="F49" s="31">
        <f>'JASPER-NEWTON'!G26</f>
        <v>59</v>
      </c>
      <c r="G49" s="32" t="s">
        <v>139</v>
      </c>
      <c r="H49" s="33">
        <f>'JASPER-NEWTON'!H26</f>
        <v>28.99</v>
      </c>
    </row>
    <row r="50" spans="1:8" ht="15.75">
      <c r="A50" s="28" t="s">
        <v>161</v>
      </c>
      <c r="B50" s="29">
        <v>154</v>
      </c>
      <c r="C50" s="35">
        <f>('Misc Electric'!F22)</f>
        <v>44561</v>
      </c>
      <c r="D50" s="2" t="s">
        <v>159</v>
      </c>
      <c r="E50" s="2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162</v>
      </c>
      <c r="B51" s="29" t="s">
        <v>29</v>
      </c>
      <c r="C51" s="35">
        <f>('Misc Electric'!F7)</f>
        <v>0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0</v>
      </c>
    </row>
    <row r="52" spans="1:8" ht="15.75">
      <c r="A52" s="28" t="s">
        <v>164</v>
      </c>
      <c r="B52" s="29">
        <v>97</v>
      </c>
      <c r="C52" s="35" t="str">
        <f>('Misc Electric'!F23)</f>
        <v>12/20/21-1/19/22</v>
      </c>
      <c r="D52" s="2" t="s">
        <v>165</v>
      </c>
      <c r="E52" s="30" t="s">
        <v>140</v>
      </c>
      <c r="F52" s="31">
        <f>('Misc Electric'!G23)</f>
        <v>1808</v>
      </c>
      <c r="G52" s="32" t="s">
        <v>122</v>
      </c>
      <c r="H52" s="34">
        <f>SUM('Misc Electric'!H23)</f>
        <v>49.98</v>
      </c>
    </row>
    <row r="53" spans="1:8" ht="14.25" customHeight="1">
      <c r="A53" s="28" t="s">
        <v>164</v>
      </c>
      <c r="B53" s="29">
        <v>1431</v>
      </c>
      <c r="C53" s="35" t="str">
        <f>('Misc Electric'!F24)</f>
        <v>12/20/21-1/20/22</v>
      </c>
      <c r="D53" s="2" t="s">
        <v>166</v>
      </c>
      <c r="E53" s="30" t="s">
        <v>140</v>
      </c>
      <c r="F53" s="31">
        <f>('Misc Electric'!G24)</f>
        <v>65</v>
      </c>
      <c r="G53" s="32" t="s">
        <v>122</v>
      </c>
      <c r="H53" s="34">
        <f>SUM('Misc Electric'!H24)</f>
        <v>42.97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Electric'!L11)</f>
        <v>2/21/22-3/23/22</v>
      </c>
      <c r="D3" s="2" t="s">
        <v>131</v>
      </c>
      <c r="E3" s="2" t="s">
        <v>132</v>
      </c>
      <c r="F3" s="84">
        <f>('Misc Electric'!M11)</f>
        <v>225</v>
      </c>
      <c r="G3" s="85" t="s">
        <v>121</v>
      </c>
      <c r="H3" s="34">
        <f>SUM('Misc Electric'!N11)</f>
        <v>213.53</v>
      </c>
    </row>
    <row r="4" spans="1:8" ht="15.75">
      <c r="A4" s="28" t="s">
        <v>130</v>
      </c>
      <c r="B4" s="29" t="s">
        <v>133</v>
      </c>
      <c r="C4" s="35" t="str">
        <f>('Misc Electric'!L12)</f>
        <v>2/7/22-3/8/22</v>
      </c>
      <c r="D4" s="2" t="s">
        <v>134</v>
      </c>
      <c r="E4" s="2" t="s">
        <v>132</v>
      </c>
      <c r="F4" s="84">
        <f>('Misc Electric'!M12)</f>
        <v>1189</v>
      </c>
      <c r="G4" s="85" t="s">
        <v>121</v>
      </c>
      <c r="H4" s="34">
        <f>SUM('Misc Electric'!N12)</f>
        <v>1263.61</v>
      </c>
    </row>
    <row r="5" spans="1:8" ht="15.75">
      <c r="A5" s="28" t="s">
        <v>130</v>
      </c>
      <c r="B5" s="29" t="s">
        <v>135</v>
      </c>
      <c r="C5" s="35" t="str">
        <f>('Misc Electric'!L13)</f>
        <v>2/21/22-3/23/22</v>
      </c>
      <c r="D5" s="2" t="s">
        <v>136</v>
      </c>
      <c r="E5" s="2" t="s">
        <v>132</v>
      </c>
      <c r="F5" s="84">
        <f>('Misc Electric'!M13)</f>
        <v>122</v>
      </c>
      <c r="G5" s="85" t="s">
        <v>121</v>
      </c>
      <c r="H5" s="34">
        <f>SUM('Misc Electric'!N13)</f>
        <v>134.16</v>
      </c>
    </row>
    <row r="6" spans="1:8" ht="15.75">
      <c r="A6" s="28" t="s">
        <v>7</v>
      </c>
      <c r="B6" s="29" t="s">
        <v>100</v>
      </c>
      <c r="C6" s="35" t="str">
        <f>('City of Jasper'!L14)</f>
        <v>2/22/22-3/22/22</v>
      </c>
      <c r="D6" s="2" t="s">
        <v>137</v>
      </c>
      <c r="E6" s="2" t="s">
        <v>138</v>
      </c>
      <c r="F6" s="84">
        <f>('City of Jasper'!M14)</f>
        <v>76</v>
      </c>
      <c r="G6" s="85" t="s">
        <v>139</v>
      </c>
      <c r="H6" s="34">
        <f>SUM('City of Jasper'!N14)</f>
        <v>98.41</v>
      </c>
    </row>
    <row r="7" spans="1:8" ht="15.75" hidden="1">
      <c r="A7" s="38" t="s">
        <v>7</v>
      </c>
      <c r="B7" s="37" t="s">
        <v>170</v>
      </c>
      <c r="C7" s="35">
        <f>('City of Jasper'!L17)</f>
        <v>0</v>
      </c>
      <c r="D7" s="42" t="s">
        <v>169</v>
      </c>
      <c r="E7" s="42" t="s">
        <v>138</v>
      </c>
      <c r="F7" s="84">
        <f>SUM('City of Jasper'!M17)</f>
        <v>0</v>
      </c>
      <c r="G7" s="86" t="s">
        <v>139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134</v>
      </c>
      <c r="E8" s="2" t="s">
        <v>140</v>
      </c>
      <c r="F8" s="84">
        <f>('City of Jasper'!M7)</f>
        <v>430030</v>
      </c>
      <c r="G8" s="85" t="s">
        <v>122</v>
      </c>
      <c r="H8" s="34">
        <f>SUM('City of Jasper'!N7)</f>
        <v>3114.39</v>
      </c>
    </row>
    <row r="9" spans="1:8" ht="15.75">
      <c r="A9" s="28" t="s">
        <v>7</v>
      </c>
      <c r="B9" s="29" t="s">
        <v>98</v>
      </c>
      <c r="C9" s="35" t="str">
        <f>('City of Jasper'!L13)</f>
        <v>2/22/22-3/22/22</v>
      </c>
      <c r="D9" s="2" t="s">
        <v>141</v>
      </c>
      <c r="E9" s="2" t="s">
        <v>138</v>
      </c>
      <c r="F9" s="84">
        <f>('City of Jasper'!M13)</f>
        <v>249</v>
      </c>
      <c r="G9" s="85" t="s">
        <v>139</v>
      </c>
      <c r="H9" s="34">
        <f>SUM('City of Jasper'!N13)</f>
        <v>39.86</v>
      </c>
    </row>
    <row r="10" spans="1:8" ht="15.75">
      <c r="A10" s="28" t="s">
        <v>7</v>
      </c>
      <c r="B10" s="29" t="s">
        <v>94</v>
      </c>
      <c r="C10" s="35" t="str">
        <f>('City of Jasper'!L12)</f>
        <v>2/22/22-3/22/22</v>
      </c>
      <c r="D10" s="2" t="s">
        <v>142</v>
      </c>
      <c r="E10" s="2" t="s">
        <v>138</v>
      </c>
      <c r="F10" s="84">
        <f>('City of Jasper'!M12)</f>
        <v>757</v>
      </c>
      <c r="G10" s="85" t="s">
        <v>139</v>
      </c>
      <c r="H10" s="34">
        <f>SUM('City of Jasper'!N12)</f>
        <v>144.25</v>
      </c>
    </row>
    <row r="11" spans="1:8" ht="15.75">
      <c r="A11" s="28" t="s">
        <v>7</v>
      </c>
      <c r="B11" s="29" t="s">
        <v>72</v>
      </c>
      <c r="C11" s="35" t="str">
        <f>('City of Jasper'!L4)</f>
        <v>2/16/22-3/21/22</v>
      </c>
      <c r="D11" s="2" t="s">
        <v>143</v>
      </c>
      <c r="E11" s="2" t="s">
        <v>140</v>
      </c>
      <c r="F11" s="84">
        <f>('City of Jasper'!M4)</f>
        <v>40680</v>
      </c>
      <c r="G11" s="85" t="s">
        <v>122</v>
      </c>
      <c r="H11" s="34">
        <f>SUM('City of Jasper'!N4)</f>
        <v>318.76</v>
      </c>
    </row>
    <row r="12" spans="1:8" ht="15.75">
      <c r="A12" s="28" t="s">
        <v>7</v>
      </c>
      <c r="B12" s="29" t="s">
        <v>71</v>
      </c>
      <c r="C12" s="35" t="str">
        <f>('City of Jasper'!L5)</f>
        <v>2/16/22-3/29/22</v>
      </c>
      <c r="D12" s="2" t="s">
        <v>144</v>
      </c>
      <c r="E12" s="2" t="s">
        <v>140</v>
      </c>
      <c r="F12" s="84">
        <f>('City of Jasper'!M5)</f>
        <v>12000</v>
      </c>
      <c r="G12" s="85" t="s">
        <v>122</v>
      </c>
      <c r="H12" s="34">
        <f>SUM('City of Jasper'!N5)</f>
        <v>71.9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145</v>
      </c>
      <c r="E13" s="2" t="s">
        <v>138</v>
      </c>
      <c r="F13" s="84">
        <f>('City of Jasper'!M6)</f>
        <v>0</v>
      </c>
      <c r="G13" s="85" t="s">
        <v>139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 t="str">
        <f>('City of Jasper'!L8)</f>
        <v>2/24/22-3/24/22</v>
      </c>
      <c r="D14" s="2" t="s">
        <v>134</v>
      </c>
      <c r="E14" s="2" t="s">
        <v>138</v>
      </c>
      <c r="F14" s="84">
        <f>('City of Jasper'!M8)</f>
        <v>34240</v>
      </c>
      <c r="G14" s="85" t="s">
        <v>139</v>
      </c>
      <c r="H14" s="34">
        <f>SUM('City of Jasper'!N8)</f>
        <v>2909.92</v>
      </c>
    </row>
    <row r="15" spans="1:8" ht="15.75">
      <c r="A15" s="28" t="s">
        <v>7</v>
      </c>
      <c r="B15" s="29" t="s">
        <v>77</v>
      </c>
      <c r="C15" s="35" t="str">
        <f>('City of Jasper'!L11)</f>
        <v>2/22/22-3/22/22</v>
      </c>
      <c r="D15" s="2" t="s">
        <v>146</v>
      </c>
      <c r="E15" s="2" t="s">
        <v>138</v>
      </c>
      <c r="F15" s="84">
        <f>('City of Jasper'!M11)</f>
        <v>25300</v>
      </c>
      <c r="G15" s="85" t="s">
        <v>139</v>
      </c>
      <c r="H15" s="34">
        <f>SUM('City of Jasper'!N11)</f>
        <v>2449.08</v>
      </c>
    </row>
    <row r="16" spans="1:8" ht="15.75">
      <c r="A16" s="38" t="s">
        <v>7</v>
      </c>
      <c r="B16" s="49" t="s">
        <v>105</v>
      </c>
      <c r="C16" s="35" t="str">
        <f>('City of Jasper'!L15)</f>
        <v>2/22/22-3/22/22</v>
      </c>
      <c r="D16" s="42" t="s">
        <v>167</v>
      </c>
      <c r="E16" s="42" t="s">
        <v>138</v>
      </c>
      <c r="F16" s="84">
        <f>('City of Jasper'!M15)</f>
        <v>5146</v>
      </c>
      <c r="G16" s="86" t="s">
        <v>139</v>
      </c>
      <c r="H16" s="34">
        <f>SUM('City of Jasper'!N15)</f>
        <v>212.05</v>
      </c>
    </row>
    <row r="17" spans="1:8" ht="15.75">
      <c r="A17" s="28" t="s">
        <v>7</v>
      </c>
      <c r="B17" s="29" t="s">
        <v>76</v>
      </c>
      <c r="C17" s="35" t="str">
        <f>('City of Jasper'!L12)</f>
        <v>2/22/22-3/22/22</v>
      </c>
      <c r="D17" s="2" t="s">
        <v>147</v>
      </c>
      <c r="E17" s="2" t="s">
        <v>140</v>
      </c>
      <c r="F17" s="84">
        <f>('City of Jasper'!M12)</f>
        <v>757</v>
      </c>
      <c r="G17" s="85" t="s">
        <v>122</v>
      </c>
      <c r="H17" s="34">
        <f>SUM('City of Jasper'!N12)</f>
        <v>144.25</v>
      </c>
    </row>
    <row r="18" spans="1:8" ht="15.75">
      <c r="A18" s="28" t="s">
        <v>7</v>
      </c>
      <c r="B18" s="29" t="s">
        <v>75</v>
      </c>
      <c r="C18" s="35" t="str">
        <f>('City of Jasper'!L13)</f>
        <v>2/22/22-3/22/22</v>
      </c>
      <c r="D18" s="2" t="s">
        <v>147</v>
      </c>
      <c r="E18" s="2" t="s">
        <v>138</v>
      </c>
      <c r="F18" s="84">
        <f>('City of Jasper'!M13)</f>
        <v>249</v>
      </c>
      <c r="G18" s="85" t="s">
        <v>139</v>
      </c>
      <c r="H18" s="34">
        <f>SUM('City of Jasper'!N13)</f>
        <v>39.86</v>
      </c>
    </row>
    <row r="19" spans="1:8" ht="15.75">
      <c r="A19" s="28" t="s">
        <v>32</v>
      </c>
      <c r="B19" s="29" t="s">
        <v>104</v>
      </c>
      <c r="C19" s="35">
        <f>('Misc Electric'!L6)</f>
        <v>0</v>
      </c>
      <c r="D19" s="2" t="s">
        <v>148</v>
      </c>
      <c r="E19" s="2" t="s">
        <v>138</v>
      </c>
      <c r="F19" s="84">
        <f>('Misc Electric'!M6)</f>
        <v>0</v>
      </c>
      <c r="G19" s="85" t="s">
        <v>139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44635</v>
      </c>
      <c r="D20" s="2" t="s">
        <v>149</v>
      </c>
      <c r="E20" s="2" t="s">
        <v>138</v>
      </c>
      <c r="F20" s="84">
        <f>('Misc Electric'!M5)</f>
        <v>1330</v>
      </c>
      <c r="G20" s="85" t="s">
        <v>139</v>
      </c>
      <c r="H20" s="34">
        <f>SUM('Misc Electric'!N5)</f>
        <v>206.94</v>
      </c>
    </row>
    <row r="21" spans="1:8" s="39" customFormat="1" ht="15.75">
      <c r="A21" s="38" t="s">
        <v>32</v>
      </c>
      <c r="B21" s="37" t="s">
        <v>91</v>
      </c>
      <c r="C21" s="40">
        <f>('Misc Electric'!L17)</f>
        <v>44635</v>
      </c>
      <c r="D21" s="42" t="s">
        <v>149</v>
      </c>
      <c r="E21" s="42" t="s">
        <v>140</v>
      </c>
      <c r="F21" s="87">
        <f>('Misc Electric'!M17)</f>
        <v>133</v>
      </c>
      <c r="G21" s="86" t="s">
        <v>122</v>
      </c>
      <c r="H21" s="88">
        <f>SUM('Misc Electric'!N17)</f>
        <v>99.97</v>
      </c>
    </row>
    <row r="22" spans="1:8" ht="15.75">
      <c r="A22" s="28" t="s">
        <v>150</v>
      </c>
      <c r="B22" s="29">
        <v>33482103</v>
      </c>
      <c r="C22" s="35">
        <f>('Misc Electric'!L9)</f>
        <v>0</v>
      </c>
      <c r="D22" s="2" t="s">
        <v>57</v>
      </c>
      <c r="E22" s="2" t="s">
        <v>138</v>
      </c>
      <c r="F22" s="84">
        <f>('Misc Electric'!M9)</f>
        <v>0</v>
      </c>
      <c r="G22" s="85" t="s">
        <v>139</v>
      </c>
      <c r="H22" s="34">
        <f>SUM('Misc Electric'!N9)</f>
        <v>0</v>
      </c>
    </row>
    <row r="23" spans="1:8" ht="15.75">
      <c r="A23" s="28" t="s">
        <v>150</v>
      </c>
      <c r="B23" s="29">
        <v>33483901</v>
      </c>
      <c r="C23" s="35" t="str">
        <f>('Misc Electric'!L10)</f>
        <v>2/20/22-3/20/22</v>
      </c>
      <c r="D23" s="2" t="s">
        <v>151</v>
      </c>
      <c r="E23" s="2" t="s">
        <v>138</v>
      </c>
      <c r="F23" s="84">
        <f>('Misc Electric'!M10)</f>
        <v>0</v>
      </c>
      <c r="G23" s="85" t="s">
        <v>139</v>
      </c>
      <c r="H23" s="34">
        <f>SUM('Misc Electric'!N10)</f>
        <v>20</v>
      </c>
    </row>
    <row r="24" spans="1:8" ht="15.75">
      <c r="A24" s="28" t="s">
        <v>152</v>
      </c>
      <c r="B24" s="29">
        <v>576</v>
      </c>
      <c r="C24" s="35" t="str">
        <f>('Misc Electric'!L19)</f>
        <v>2/22/22-3/25/22</v>
      </c>
      <c r="D24" s="2" t="s">
        <v>153</v>
      </c>
      <c r="E24" s="2" t="s">
        <v>140</v>
      </c>
      <c r="F24" s="84">
        <f>('Misc Electric'!M19)</f>
        <v>4700</v>
      </c>
      <c r="G24" s="85" t="s">
        <v>122</v>
      </c>
      <c r="H24" s="34">
        <f>SUM('Misc Electric'!N19)</f>
        <v>62.21</v>
      </c>
    </row>
    <row r="25" spans="1:8" ht="15.75">
      <c r="A25" s="28" t="s">
        <v>152</v>
      </c>
      <c r="B25" s="29">
        <v>1098</v>
      </c>
      <c r="C25" s="35" t="str">
        <f>('Misc Electric'!L20)</f>
        <v>2/24/22-3/29/22</v>
      </c>
      <c r="D25" s="2" t="s">
        <v>154</v>
      </c>
      <c r="E25" s="2" t="s">
        <v>140</v>
      </c>
      <c r="F25" s="84">
        <f>('Misc Electric'!M20)</f>
        <v>600</v>
      </c>
      <c r="G25" s="85" t="s">
        <v>122</v>
      </c>
      <c r="H25" s="34">
        <f>SUM('Misc Electric'!N20)</f>
        <v>50.25</v>
      </c>
    </row>
    <row r="26" spans="1:8" ht="15.75" hidden="1">
      <c r="A26" s="28" t="s">
        <v>155</v>
      </c>
      <c r="B26" s="29" t="s">
        <v>35</v>
      </c>
      <c r="C26" s="35" t="str">
        <f>('JASPER-NEWTON'!L5)</f>
        <v>disconnected</v>
      </c>
      <c r="D26" s="2" t="s">
        <v>143</v>
      </c>
      <c r="E26" s="2" t="s">
        <v>138</v>
      </c>
      <c r="F26" s="84">
        <f>('JASPER-NEWTON'!M5)</f>
        <v>0</v>
      </c>
      <c r="G26" s="85" t="s">
        <v>139</v>
      </c>
      <c r="H26" s="34">
        <f>SUM('JASPER-NEWTON'!N5)</f>
        <v>0</v>
      </c>
    </row>
    <row r="27" spans="1:8" ht="15.75">
      <c r="A27" s="28" t="s">
        <v>155</v>
      </c>
      <c r="B27" s="29" t="s">
        <v>36</v>
      </c>
      <c r="C27" s="35" t="str">
        <f>('JASPER-NEWTON'!L6)</f>
        <v>2/11/22-3/14/22</v>
      </c>
      <c r="D27" s="2" t="s">
        <v>143</v>
      </c>
      <c r="E27" s="2" t="s">
        <v>138</v>
      </c>
      <c r="F27" s="84">
        <f>('JASPER-NEWTON'!M6)</f>
        <v>125</v>
      </c>
      <c r="G27" s="85" t="s">
        <v>139</v>
      </c>
      <c r="H27" s="34">
        <f>SUM('JASPER-NEWTON'!N6)</f>
        <v>49.13</v>
      </c>
    </row>
    <row r="28" spans="1:8" ht="15.75">
      <c r="A28" s="28" t="s">
        <v>155</v>
      </c>
      <c r="B28" s="29" t="s">
        <v>39</v>
      </c>
      <c r="C28" s="35" t="str">
        <f>('JASPER-NEWTON'!L7)</f>
        <v>2/11/22-3/14/22</v>
      </c>
      <c r="D28" s="2" t="s">
        <v>97</v>
      </c>
      <c r="E28" s="2" t="s">
        <v>138</v>
      </c>
      <c r="F28" s="84">
        <f>('JASPER-NEWTON'!M7)</f>
        <v>2732</v>
      </c>
      <c r="G28" s="85" t="s">
        <v>139</v>
      </c>
      <c r="H28" s="34">
        <f>SUM('JASPER-NEWTON'!N7)</f>
        <v>384.72</v>
      </c>
    </row>
    <row r="29" spans="1:8" ht="15.75">
      <c r="A29" s="28" t="s">
        <v>155</v>
      </c>
      <c r="B29" s="29" t="s">
        <v>40</v>
      </c>
      <c r="C29" s="35" t="str">
        <f>('JASPER-NEWTON'!L8)</f>
        <v>2/11/22-3/14/22</v>
      </c>
      <c r="D29" s="2" t="s">
        <v>156</v>
      </c>
      <c r="E29" s="2" t="s">
        <v>138</v>
      </c>
      <c r="F29" s="84">
        <f>('JASPER-NEWTON'!M8)</f>
        <v>2247</v>
      </c>
      <c r="G29" s="85" t="s">
        <v>139</v>
      </c>
      <c r="H29" s="34">
        <f>SUM('JASPER-NEWTON'!N8)</f>
        <v>326.83</v>
      </c>
    </row>
    <row r="30" spans="1:8" ht="15.75">
      <c r="A30" s="28" t="s">
        <v>155</v>
      </c>
      <c r="B30" s="29" t="s">
        <v>48</v>
      </c>
      <c r="C30" s="35" t="str">
        <f>('JASPER-NEWTON'!L9)</f>
        <v>2/11/22-3/14/22</v>
      </c>
      <c r="D30" s="2" t="s">
        <v>96</v>
      </c>
      <c r="E30" s="2" t="s">
        <v>138</v>
      </c>
      <c r="F30" s="84">
        <f>('JASPER-NEWTON'!M9)</f>
        <v>5256</v>
      </c>
      <c r="G30" s="85" t="s">
        <v>139</v>
      </c>
      <c r="H30" s="34">
        <f>SUM('JASPER-NEWTON'!N9)</f>
        <v>669.72</v>
      </c>
    </row>
    <row r="31" spans="1:8" ht="15.75">
      <c r="A31" s="28" t="s">
        <v>155</v>
      </c>
      <c r="B31" s="29" t="s">
        <v>41</v>
      </c>
      <c r="C31" s="35" t="str">
        <f>('JASPER-NEWTON'!L10)</f>
        <v>2/11/22-3/14/22</v>
      </c>
      <c r="D31" s="2" t="s">
        <v>143</v>
      </c>
      <c r="E31" s="2" t="s">
        <v>138</v>
      </c>
      <c r="F31" s="84">
        <f>('JASPER-NEWTON'!M10)</f>
        <v>1774</v>
      </c>
      <c r="G31" s="85" t="s">
        <v>139</v>
      </c>
      <c r="H31" s="34">
        <f>SUM('JASPER-NEWTON'!N10)</f>
        <v>269.36</v>
      </c>
    </row>
    <row r="32" spans="1:8" ht="15.75">
      <c r="A32" s="28" t="s">
        <v>155</v>
      </c>
      <c r="B32" s="29" t="s">
        <v>9</v>
      </c>
      <c r="C32" s="35" t="str">
        <f>('JASPER-NEWTON'!L11)</f>
        <v>2/4/22-3/7/22</v>
      </c>
      <c r="D32" s="2" t="s">
        <v>157</v>
      </c>
      <c r="E32" s="2" t="s">
        <v>138</v>
      </c>
      <c r="F32" s="84">
        <f>('JASPER-NEWTON'!M11)</f>
        <v>215</v>
      </c>
      <c r="G32" s="85" t="s">
        <v>139</v>
      </c>
      <c r="H32" s="34">
        <f>SUM('JASPER-NEWTON'!N11)</f>
        <v>59.88</v>
      </c>
    </row>
    <row r="33" spans="1:8" ht="15.75">
      <c r="A33" s="28" t="s">
        <v>155</v>
      </c>
      <c r="B33" s="29" t="s">
        <v>25</v>
      </c>
      <c r="C33" s="35" t="str">
        <f>('JASPER-NEWTON'!L12)</f>
        <v>1/28/22-2/28/22</v>
      </c>
      <c r="D33" s="2" t="s">
        <v>158</v>
      </c>
      <c r="E33" s="2" t="s">
        <v>138</v>
      </c>
      <c r="F33" s="84">
        <f>('JASPER-NEWTON'!M12)</f>
        <v>1634</v>
      </c>
      <c r="G33" s="85" t="s">
        <v>139</v>
      </c>
      <c r="H33" s="34">
        <f>SUM('JASPER-NEWTON'!N12)</f>
        <v>216.1</v>
      </c>
    </row>
    <row r="34" spans="1:8" ht="15.75">
      <c r="A34" s="28" t="s">
        <v>155</v>
      </c>
      <c r="B34" s="29" t="s">
        <v>23</v>
      </c>
      <c r="C34" s="35" t="str">
        <f>('JASPER-NEWTON'!L13)</f>
        <v>2/18/22-3/19/22</v>
      </c>
      <c r="D34" s="2" t="s">
        <v>158</v>
      </c>
      <c r="E34" s="2" t="s">
        <v>138</v>
      </c>
      <c r="F34" s="84">
        <f>('JASPER-NEWTON'!M13)</f>
        <v>352</v>
      </c>
      <c r="G34" s="85" t="s">
        <v>139</v>
      </c>
      <c r="H34" s="34">
        <f>SUM('JASPER-NEWTON'!N13)</f>
        <v>84.36</v>
      </c>
    </row>
    <row r="35" spans="1:8" ht="15.75">
      <c r="A35" s="28" t="s">
        <v>155</v>
      </c>
      <c r="B35" s="29" t="s">
        <v>42</v>
      </c>
      <c r="C35" s="35" t="str">
        <f>('JASPER-NEWTON'!L14)</f>
        <v>2/11/22-3/14/22</v>
      </c>
      <c r="D35" s="2" t="s">
        <v>143</v>
      </c>
      <c r="E35" s="2" t="s">
        <v>138</v>
      </c>
      <c r="F35" s="84">
        <f>('JASPER-NEWTON'!M14)</f>
        <v>164</v>
      </c>
      <c r="G35" s="85" t="s">
        <v>139</v>
      </c>
      <c r="H35" s="34">
        <f>SUM('JASPER-NEWTON'!N14)</f>
        <v>41.57</v>
      </c>
    </row>
    <row r="36" spans="1:8" ht="15.75">
      <c r="A36" s="28" t="s">
        <v>155</v>
      </c>
      <c r="B36" s="29" t="s">
        <v>16</v>
      </c>
      <c r="C36" s="35" t="str">
        <f>('JASPER-NEWTON'!L15)</f>
        <v>1/28/22-2/28/22</v>
      </c>
      <c r="D36" s="2" t="s">
        <v>159</v>
      </c>
      <c r="E36" s="2" t="s">
        <v>138</v>
      </c>
      <c r="F36" s="84">
        <f>('JASPER-NEWTON'!M15)</f>
        <v>0</v>
      </c>
      <c r="G36" s="85" t="s">
        <v>139</v>
      </c>
      <c r="H36" s="34">
        <f>SUM('JASPER-NEWTON'!N15)</f>
        <v>22</v>
      </c>
    </row>
    <row r="37" spans="1:8" ht="15.75">
      <c r="A37" s="28" t="s">
        <v>155</v>
      </c>
      <c r="B37" s="29" t="s">
        <v>45</v>
      </c>
      <c r="C37" s="35" t="str">
        <f>('JASPER-NEWTON'!L16)</f>
        <v>2/11/22-3/14/22</v>
      </c>
      <c r="D37" s="2" t="s">
        <v>144</v>
      </c>
      <c r="E37" s="2" t="s">
        <v>138</v>
      </c>
      <c r="F37" s="84">
        <f>('JASPER-NEWTON'!M16)</f>
        <v>3355</v>
      </c>
      <c r="G37" s="85" t="s">
        <v>139</v>
      </c>
      <c r="H37" s="34">
        <f>SUM('JASPER-NEWTON'!N16)</f>
        <v>433.65</v>
      </c>
    </row>
    <row r="38" spans="1:8" ht="15.75">
      <c r="A38" s="28" t="s">
        <v>155</v>
      </c>
      <c r="B38" s="29" t="s">
        <v>13</v>
      </c>
      <c r="C38" s="35" t="str">
        <f>('JASPER-NEWTON'!L17)</f>
        <v>1/28/22-2/28/22</v>
      </c>
      <c r="D38" s="2" t="s">
        <v>156</v>
      </c>
      <c r="E38" s="2" t="s">
        <v>138</v>
      </c>
      <c r="F38" s="84">
        <f>('JASPER-NEWTON'!M17)</f>
        <v>1497</v>
      </c>
      <c r="G38" s="85" t="s">
        <v>139</v>
      </c>
      <c r="H38" s="34">
        <f>SUM('JASPER-NEWTON'!N17)</f>
        <v>199.82</v>
      </c>
    </row>
    <row r="39" spans="1:8" ht="15.75">
      <c r="A39" s="28" t="s">
        <v>155</v>
      </c>
      <c r="B39" s="29" t="s">
        <v>19</v>
      </c>
      <c r="C39" s="35" t="str">
        <f>('JASPER-NEWTON'!L18)</f>
        <v>1/28/22-2/28/22</v>
      </c>
      <c r="D39" s="2" t="s">
        <v>154</v>
      </c>
      <c r="E39" s="2" t="s">
        <v>138</v>
      </c>
      <c r="F39" s="84">
        <f>('JASPER-NEWTON'!M18)</f>
        <v>5520</v>
      </c>
      <c r="G39" s="85" t="s">
        <v>139</v>
      </c>
      <c r="H39" s="34">
        <f>SUM('JASPER-NEWTON'!N18)</f>
        <v>677.7</v>
      </c>
    </row>
    <row r="40" spans="1:8" ht="15.75">
      <c r="A40" s="28" t="s">
        <v>155</v>
      </c>
      <c r="B40" s="29" t="s">
        <v>46</v>
      </c>
      <c r="C40" s="35" t="str">
        <f>('JASPER-NEWTON'!L19)</f>
        <v>2/11/22-3/14/22</v>
      </c>
      <c r="D40" s="2" t="s">
        <v>97</v>
      </c>
      <c r="E40" s="2" t="s">
        <v>138</v>
      </c>
      <c r="F40" s="84">
        <f>('JASPER-NEWTON'!M19)</f>
        <v>2619</v>
      </c>
      <c r="G40" s="85" t="s">
        <v>139</v>
      </c>
      <c r="H40" s="34">
        <f>SUM('JASPER-NEWTON'!N19)</f>
        <v>334.6</v>
      </c>
    </row>
    <row r="41" spans="1:8" ht="15.75">
      <c r="A41" s="28" t="s">
        <v>155</v>
      </c>
      <c r="B41" s="29" t="s">
        <v>47</v>
      </c>
      <c r="C41" s="35" t="str">
        <f>('JASPER-NEWTON'!L20)</f>
        <v>2/11/22-3/14/22</v>
      </c>
      <c r="D41" s="2" t="s">
        <v>97</v>
      </c>
      <c r="E41" s="2" t="s">
        <v>138</v>
      </c>
      <c r="F41" s="84">
        <f>('JASPER-NEWTON'!M20)</f>
        <v>195</v>
      </c>
      <c r="G41" s="85" t="s">
        <v>139</v>
      </c>
      <c r="H41" s="34">
        <f>SUM('JASPER-NEWTON'!N20)</f>
        <v>56.47</v>
      </c>
    </row>
    <row r="42" spans="1:8" ht="15.75">
      <c r="A42" s="28" t="s">
        <v>155</v>
      </c>
      <c r="B42" s="29" t="s">
        <v>66</v>
      </c>
      <c r="C42" s="35" t="str">
        <f>('JASPER-NEWTON'!L21)</f>
        <v>1/28/22-2/28/22</v>
      </c>
      <c r="D42" s="2" t="s">
        <v>159</v>
      </c>
      <c r="E42" s="2" t="s">
        <v>138</v>
      </c>
      <c r="F42" s="84">
        <f>('JASPER-NEWTON'!M21)</f>
        <v>150</v>
      </c>
      <c r="G42" s="85" t="s">
        <v>139</v>
      </c>
      <c r="H42" s="34">
        <f>SUM('JASPER-NEWTON'!N21)</f>
        <v>39.82</v>
      </c>
    </row>
    <row r="43" spans="1:8" ht="15.75">
      <c r="A43" s="28" t="s">
        <v>155</v>
      </c>
      <c r="B43" s="29" t="s">
        <v>80</v>
      </c>
      <c r="C43" s="35" t="str">
        <f>('JASPER-NEWTON'!L22)</f>
        <v>1/28/22-2/28/22</v>
      </c>
      <c r="D43" s="2" t="s">
        <v>96</v>
      </c>
      <c r="E43" s="2" t="s">
        <v>138</v>
      </c>
      <c r="F43" s="84">
        <f>('JASPER-NEWTON'!M22)</f>
        <v>726</v>
      </c>
      <c r="G43" s="85" t="s">
        <v>139</v>
      </c>
      <c r="H43" s="34">
        <f>SUM('JASPER-NEWTON'!N22)</f>
        <v>108.24</v>
      </c>
    </row>
    <row r="44" spans="1:8" ht="15.75">
      <c r="A44" s="28" t="s">
        <v>155</v>
      </c>
      <c r="B44" s="29" t="s">
        <v>92</v>
      </c>
      <c r="C44" s="35" t="str">
        <f>('JASPER-NEWTON'!L23)</f>
        <v>1/28/22-2/28/22</v>
      </c>
      <c r="D44" s="2" t="s">
        <v>160</v>
      </c>
      <c r="E44" s="2" t="s">
        <v>138</v>
      </c>
      <c r="F44" s="84">
        <f>('JASPER-NEWTON'!M23)</f>
        <v>3080</v>
      </c>
      <c r="G44" s="85" t="s">
        <v>139</v>
      </c>
      <c r="H44" s="34">
        <f>SUM('JASPER-NEWTON'!N23)</f>
        <v>466.46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Electric'!F20)</f>
        <v>12/28/21-1/27/22</v>
      </c>
      <c r="D48" s="2" t="s">
        <v>159</v>
      </c>
      <c r="E48" s="2" t="s">
        <v>140</v>
      </c>
      <c r="F48" s="31">
        <f>('Misc Electric'!G20)</f>
        <v>2500</v>
      </c>
      <c r="G48" s="32" t="s">
        <v>122</v>
      </c>
      <c r="H48" s="34">
        <f>SUM('Misc Electric'!H20)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44561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164</v>
      </c>
      <c r="B51" s="29">
        <v>1431</v>
      </c>
      <c r="C51" s="35" t="str">
        <f>('Misc Electric'!F23)</f>
        <v>12/20/21-1/19/22</v>
      </c>
      <c r="D51" s="2" t="s">
        <v>166</v>
      </c>
      <c r="E51" s="30" t="s">
        <v>140</v>
      </c>
      <c r="F51" s="31">
        <f>('Misc Electric'!G23)</f>
        <v>1808</v>
      </c>
      <c r="G51" s="32" t="s">
        <v>122</v>
      </c>
      <c r="H51" s="34">
        <f>SUM('Misc Electric'!H23)</f>
        <v>49.98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Electric'!O11)</f>
        <v>3/23/22-4/20/22</v>
      </c>
      <c r="D3" s="30" t="s">
        <v>131</v>
      </c>
      <c r="E3" s="2" t="s">
        <v>132</v>
      </c>
      <c r="F3" s="31">
        <f>('Misc Electric'!P11)</f>
        <v>51</v>
      </c>
      <c r="G3" s="32" t="s">
        <v>121</v>
      </c>
      <c r="H3" s="33">
        <f>SUM('Misc Electric'!Q11)</f>
        <v>81.68</v>
      </c>
    </row>
    <row r="4" spans="1:8" ht="15.75">
      <c r="A4" s="28" t="s">
        <v>130</v>
      </c>
      <c r="B4" s="29" t="s">
        <v>133</v>
      </c>
      <c r="C4" s="35" t="str">
        <f>('Misc Electric'!O12)</f>
        <v>3/8/22-4/5/22</v>
      </c>
      <c r="D4" s="30" t="s">
        <v>134</v>
      </c>
      <c r="E4" s="2" t="s">
        <v>132</v>
      </c>
      <c r="F4" s="31">
        <f>('Misc Electric'!P12)</f>
        <v>1336</v>
      </c>
      <c r="G4" s="32" t="s">
        <v>121</v>
      </c>
      <c r="H4" s="33">
        <f>SUM('Misc Electric'!Q12)</f>
        <v>1063.15</v>
      </c>
    </row>
    <row r="5" spans="1:8" ht="15.75">
      <c r="A5" s="28" t="s">
        <v>130</v>
      </c>
      <c r="B5" s="29" t="s">
        <v>135</v>
      </c>
      <c r="C5" s="35" t="str">
        <f>('Misc Electric'!O13)</f>
        <v>3/23/22-4/20/22</v>
      </c>
      <c r="D5" s="30" t="s">
        <v>136</v>
      </c>
      <c r="E5" s="2" t="s">
        <v>132</v>
      </c>
      <c r="F5" s="31">
        <f>('Misc Electric'!P13)</f>
        <v>24</v>
      </c>
      <c r="G5" s="32" t="s">
        <v>121</v>
      </c>
      <c r="H5" s="33">
        <f>SUM('Misc Electric'!Q13)</f>
        <v>60.76</v>
      </c>
    </row>
    <row r="6" spans="1:8" ht="15.75">
      <c r="A6" s="28" t="s">
        <v>7</v>
      </c>
      <c r="B6" s="29" t="s">
        <v>100</v>
      </c>
      <c r="C6" s="35" t="str">
        <f>('City of Jasper'!O14)</f>
        <v>3/22/22-4/21/22</v>
      </c>
      <c r="D6" s="30" t="s">
        <v>137</v>
      </c>
      <c r="E6" s="2" t="s">
        <v>138</v>
      </c>
      <c r="F6" s="31">
        <f>('City of Jasper'!P14)</f>
        <v>48</v>
      </c>
      <c r="G6" s="32" t="s">
        <v>139</v>
      </c>
      <c r="H6" s="33">
        <f>SUM('City of Jasper'!Q14)</f>
        <v>96.76</v>
      </c>
    </row>
    <row r="7" spans="1:8" ht="15.75" hidden="1">
      <c r="A7" s="38" t="s">
        <v>7</v>
      </c>
      <c r="B7" s="37" t="s">
        <v>170</v>
      </c>
      <c r="C7" s="35">
        <f>('City of Jasper'!O17)</f>
        <v>0</v>
      </c>
      <c r="D7" s="41" t="s">
        <v>169</v>
      </c>
      <c r="E7" s="42" t="s">
        <v>138</v>
      </c>
      <c r="F7" s="31">
        <f>SUM('City of Jasper'!P17)</f>
        <v>0</v>
      </c>
      <c r="G7" s="44" t="s">
        <v>139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Multi</v>
      </c>
      <c r="D8" s="30" t="s">
        <v>134</v>
      </c>
      <c r="E8" s="2" t="s">
        <v>140</v>
      </c>
      <c r="F8" s="31">
        <f>('City of Jasper'!P7)</f>
        <v>365870</v>
      </c>
      <c r="G8" s="32" t="s">
        <v>122</v>
      </c>
      <c r="H8" s="33">
        <f>SUM('City of Jasper'!Q7)</f>
        <v>2701.53</v>
      </c>
    </row>
    <row r="9" spans="1:8" ht="15.75">
      <c r="A9" s="28" t="s">
        <v>7</v>
      </c>
      <c r="B9" s="29" t="s">
        <v>98</v>
      </c>
      <c r="C9" s="35" t="str">
        <f>('City of Jasper'!O13)</f>
        <v>3/22/22-4/21/22</v>
      </c>
      <c r="D9" s="30" t="s">
        <v>141</v>
      </c>
      <c r="E9" s="2" t="s">
        <v>138</v>
      </c>
      <c r="F9" s="31">
        <f>('City of Jasper'!P13)</f>
        <v>205</v>
      </c>
      <c r="G9" s="32" t="s">
        <v>139</v>
      </c>
      <c r="H9" s="33">
        <f>SUM('City of Jasper'!Q13)</f>
        <v>36.11</v>
      </c>
    </row>
    <row r="10" spans="1:8" ht="15.75">
      <c r="A10" s="28" t="s">
        <v>7</v>
      </c>
      <c r="B10" s="29" t="s">
        <v>94</v>
      </c>
      <c r="C10" s="35" t="str">
        <f>('City of Jasper'!O12)</f>
        <v>3/22/22-4/21/22</v>
      </c>
      <c r="D10" s="30" t="s">
        <v>142</v>
      </c>
      <c r="E10" s="2" t="s">
        <v>138</v>
      </c>
      <c r="F10" s="31">
        <f>('City of Jasper'!P12)</f>
        <v>667</v>
      </c>
      <c r="G10" s="32" t="s">
        <v>139</v>
      </c>
      <c r="H10" s="33">
        <f>SUM('City of Jasper'!Q12)</f>
        <v>143.39</v>
      </c>
    </row>
    <row r="11" spans="1:8" ht="15.75">
      <c r="A11" s="28" t="s">
        <v>7</v>
      </c>
      <c r="B11" s="29" t="s">
        <v>72</v>
      </c>
      <c r="C11" s="35" t="str">
        <f>('City of Jasper'!O4)</f>
        <v>3/21/22-4/18/22</v>
      </c>
      <c r="D11" s="30" t="s">
        <v>143</v>
      </c>
      <c r="E11" s="2" t="s">
        <v>140</v>
      </c>
      <c r="F11" s="31">
        <f>('City of Jasper'!P4)</f>
        <v>470</v>
      </c>
      <c r="G11" s="32" t="s">
        <v>122</v>
      </c>
      <c r="H11" s="33">
        <f>SUM('City of Jasper'!Q4)</f>
        <v>95.95</v>
      </c>
    </row>
    <row r="12" spans="1:8" ht="15.75">
      <c r="A12" s="28" t="s">
        <v>7</v>
      </c>
      <c r="B12" s="29" t="s">
        <v>71</v>
      </c>
      <c r="C12" s="35" t="str">
        <f>('City of Jasper'!O5)</f>
        <v>3/29/22-4/18/22</v>
      </c>
      <c r="D12" s="30" t="s">
        <v>144</v>
      </c>
      <c r="E12" s="2" t="s">
        <v>140</v>
      </c>
      <c r="F12" s="31">
        <f>('City of Jasper'!P5)</f>
        <v>4250</v>
      </c>
      <c r="G12" s="32" t="s">
        <v>122</v>
      </c>
      <c r="H12" s="33">
        <f>SUM('City of Jasper'!Q5)</f>
        <v>48.34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145</v>
      </c>
      <c r="E13" s="2" t="s">
        <v>138</v>
      </c>
      <c r="F13" s="31">
        <f>('City of Jasper'!P6)</f>
        <v>0</v>
      </c>
      <c r="G13" s="32" t="s">
        <v>139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 t="str">
        <f>('City of Jasper'!O8)</f>
        <v>3/24/22-4/21/22</v>
      </c>
      <c r="D14" s="30" t="s">
        <v>134</v>
      </c>
      <c r="E14" s="2" t="s">
        <v>138</v>
      </c>
      <c r="F14" s="31">
        <f>('City of Jasper'!P8)</f>
        <v>44960</v>
      </c>
      <c r="G14" s="32" t="s">
        <v>139</v>
      </c>
      <c r="H14" s="33">
        <f>SUM('City of Jasper'!Q8)</f>
        <v>3863.72</v>
      </c>
    </row>
    <row r="15" spans="1:8" ht="15.75">
      <c r="A15" s="28" t="s">
        <v>7</v>
      </c>
      <c r="B15" s="29" t="s">
        <v>77</v>
      </c>
      <c r="C15" s="35" t="str">
        <f>('City of Jasper'!O11)</f>
        <v>3/22/22-4/21/22</v>
      </c>
      <c r="D15" s="30" t="s">
        <v>146</v>
      </c>
      <c r="E15" s="2" t="s">
        <v>138</v>
      </c>
      <c r="F15" s="31">
        <f>('City of Jasper'!P11)</f>
        <v>28800</v>
      </c>
      <c r="G15" s="32" t="s">
        <v>139</v>
      </c>
      <c r="H15" s="33">
        <f>SUM('City of Jasper'!Q11)</f>
        <v>3009.89</v>
      </c>
    </row>
    <row r="16" spans="1:8" ht="15.75">
      <c r="A16" s="38" t="s">
        <v>7</v>
      </c>
      <c r="B16" s="49" t="s">
        <v>105</v>
      </c>
      <c r="C16" s="35" t="str">
        <f>('City of Jasper'!O15)</f>
        <v>3/22/22-4/20/22</v>
      </c>
      <c r="D16" s="41" t="s">
        <v>167</v>
      </c>
      <c r="E16" s="42" t="s">
        <v>138</v>
      </c>
      <c r="F16" s="31">
        <f>('City of Jasper'!P15)</f>
        <v>4300</v>
      </c>
      <c r="G16" s="44" t="s">
        <v>139</v>
      </c>
      <c r="H16" s="33">
        <f>SUM('City of Jasper'!Q15)</f>
        <v>217.78</v>
      </c>
    </row>
    <row r="17" spans="1:8" ht="15.75">
      <c r="A17" s="28" t="s">
        <v>7</v>
      </c>
      <c r="B17" s="48" t="s">
        <v>76</v>
      </c>
      <c r="C17" s="35" t="str">
        <f>('City of Jasper'!O12)</f>
        <v>3/22/22-4/21/22</v>
      </c>
      <c r="D17" s="30" t="s">
        <v>147</v>
      </c>
      <c r="E17" s="2" t="s">
        <v>140</v>
      </c>
      <c r="F17" s="31">
        <f>('City of Jasper'!P12)</f>
        <v>667</v>
      </c>
      <c r="G17" s="32" t="s">
        <v>122</v>
      </c>
      <c r="H17" s="33">
        <f>SUM('City of Jasper'!Q12)</f>
        <v>143.39</v>
      </c>
    </row>
    <row r="18" spans="1:8" ht="15.75">
      <c r="A18" s="28" t="s">
        <v>7</v>
      </c>
      <c r="B18" s="29" t="s">
        <v>75</v>
      </c>
      <c r="C18" s="35" t="str">
        <f>('City of Jasper'!O13)</f>
        <v>3/22/22-4/21/22</v>
      </c>
      <c r="D18" s="30" t="s">
        <v>147</v>
      </c>
      <c r="E18" s="2" t="s">
        <v>138</v>
      </c>
      <c r="F18" s="31">
        <f>('City of Jasper'!P13)</f>
        <v>205</v>
      </c>
      <c r="G18" s="32" t="s">
        <v>139</v>
      </c>
      <c r="H18" s="33">
        <f>SUM('City of Jasper'!Q13)</f>
        <v>36.11</v>
      </c>
    </row>
    <row r="19" spans="1:8" ht="15.75">
      <c r="A19" s="28" t="s">
        <v>32</v>
      </c>
      <c r="B19" s="29" t="s">
        <v>104</v>
      </c>
      <c r="C19" s="35">
        <f>('Misc Electric'!O6)</f>
        <v>0</v>
      </c>
      <c r="D19" s="30" t="s">
        <v>148</v>
      </c>
      <c r="E19" s="2" t="s">
        <v>138</v>
      </c>
      <c r="F19" s="31">
        <f>('Misc Electric'!P6)</f>
        <v>0</v>
      </c>
      <c r="G19" s="32" t="s">
        <v>139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44666</v>
      </c>
      <c r="D20" s="30" t="s">
        <v>149</v>
      </c>
      <c r="E20" s="2" t="s">
        <v>138</v>
      </c>
      <c r="F20" s="31">
        <f>('Misc Electric'!P5)</f>
        <v>1483</v>
      </c>
      <c r="G20" s="32" t="s">
        <v>139</v>
      </c>
      <c r="H20" s="33">
        <f>SUM('Misc Electric'!Q5)</f>
        <v>224.55</v>
      </c>
    </row>
    <row r="21" spans="1:8" s="39" customFormat="1" ht="15.75">
      <c r="A21" s="38" t="s">
        <v>32</v>
      </c>
      <c r="B21" s="37" t="s">
        <v>91</v>
      </c>
      <c r="C21" s="40">
        <f>('Misc Electric'!O17)</f>
        <v>44664</v>
      </c>
      <c r="D21" s="41" t="s">
        <v>149</v>
      </c>
      <c r="E21" s="42" t="s">
        <v>140</v>
      </c>
      <c r="F21" s="43">
        <f>('Misc Electric'!P17)</f>
        <v>208</v>
      </c>
      <c r="G21" s="44" t="s">
        <v>122</v>
      </c>
      <c r="H21" s="51">
        <f>SUM('Misc Electric'!Q17)</f>
        <v>102.97</v>
      </c>
    </row>
    <row r="22" spans="1:8" ht="15.75">
      <c r="A22" s="28" t="s">
        <v>150</v>
      </c>
      <c r="B22" s="29">
        <v>33482103</v>
      </c>
      <c r="C22" s="35">
        <f>('Misc Electric'!O9)</f>
        <v>0</v>
      </c>
      <c r="D22" s="30" t="s">
        <v>57</v>
      </c>
      <c r="E22" s="2" t="s">
        <v>138</v>
      </c>
      <c r="F22" s="31">
        <f>('Misc Electric'!P9)</f>
        <v>0</v>
      </c>
      <c r="G22" s="32" t="s">
        <v>139</v>
      </c>
      <c r="H22" s="33">
        <f>SUM('Misc Electric'!Q9)</f>
        <v>0</v>
      </c>
    </row>
    <row r="23" spans="1:8" ht="15.75">
      <c r="A23" s="28" t="s">
        <v>150</v>
      </c>
      <c r="B23" s="29">
        <v>33483901</v>
      </c>
      <c r="C23" s="35" t="str">
        <f>('Misc Electric'!O10)</f>
        <v>3/20/22-4/20/22</v>
      </c>
      <c r="D23" s="30" t="s">
        <v>151</v>
      </c>
      <c r="E23" s="2" t="s">
        <v>138</v>
      </c>
      <c r="F23" s="31">
        <f>('Misc Electric'!P10)</f>
        <v>0</v>
      </c>
      <c r="G23" s="32" t="s">
        <v>139</v>
      </c>
      <c r="H23" s="33">
        <f>SUM('Misc Electric'!Q10)</f>
        <v>20</v>
      </c>
    </row>
    <row r="24" spans="1:8" ht="15.75">
      <c r="A24" s="28" t="s">
        <v>152</v>
      </c>
      <c r="B24" s="29">
        <v>576</v>
      </c>
      <c r="C24" s="35" t="str">
        <f>('Misc Electric'!O19)</f>
        <v>3/25/22-4/25/22</v>
      </c>
      <c r="D24" s="30" t="s">
        <v>153</v>
      </c>
      <c r="E24" s="2" t="s">
        <v>140</v>
      </c>
      <c r="F24" s="31">
        <f>('Misc Electric'!P19)</f>
        <v>5100</v>
      </c>
      <c r="G24" s="32" t="s">
        <v>122</v>
      </c>
      <c r="H24" s="33">
        <f>SUM('Misc Electric'!Q19)</f>
        <v>65.02</v>
      </c>
    </row>
    <row r="25" spans="1:8" ht="15.75">
      <c r="A25" s="28" t="s">
        <v>152</v>
      </c>
      <c r="B25" s="29">
        <v>1098</v>
      </c>
      <c r="C25" s="35" t="str">
        <f>('Misc Electric'!O20)</f>
        <v>3/29/22-4/27/22</v>
      </c>
      <c r="D25" s="30" t="s">
        <v>154</v>
      </c>
      <c r="E25" s="2" t="s">
        <v>140</v>
      </c>
      <c r="F25" s="31">
        <f>('Misc Electric'!P20)</f>
        <v>1000</v>
      </c>
      <c r="G25" s="32" t="s">
        <v>122</v>
      </c>
      <c r="H25" s="33">
        <f>SUM('Misc Electric'!Q20)</f>
        <v>50.25</v>
      </c>
    </row>
    <row r="26" spans="1:8" ht="15.75" hidden="1">
      <c r="A26" s="28" t="s">
        <v>155</v>
      </c>
      <c r="B26" s="29" t="s">
        <v>35</v>
      </c>
      <c r="C26" s="35" t="str">
        <f>('JASPER-NEWTON'!O5)</f>
        <v>disconnected</v>
      </c>
      <c r="D26" s="30" t="s">
        <v>143</v>
      </c>
      <c r="E26" s="2" t="s">
        <v>138</v>
      </c>
      <c r="F26" s="31">
        <f>('JASPER-NEWTON'!P5)</f>
        <v>0</v>
      </c>
      <c r="G26" s="32" t="s">
        <v>139</v>
      </c>
      <c r="H26" s="33">
        <f>SUM('JASPER-NEWTON'!Q5)</f>
        <v>0</v>
      </c>
    </row>
    <row r="27" spans="1:8" ht="15.75">
      <c r="A27" s="28" t="s">
        <v>155</v>
      </c>
      <c r="B27" s="29" t="s">
        <v>36</v>
      </c>
      <c r="C27" s="35" t="str">
        <f>('JASPER-NEWTON'!O6)</f>
        <v>3/14/22-4/14/22</v>
      </c>
      <c r="D27" s="30" t="s">
        <v>143</v>
      </c>
      <c r="E27" s="2" t="s">
        <v>138</v>
      </c>
      <c r="F27" s="31">
        <f>('JASPER-NEWTON'!P6)</f>
        <v>68</v>
      </c>
      <c r="G27" s="32" t="s">
        <v>139</v>
      </c>
      <c r="H27" s="33">
        <f>SUM('JASPER-NEWTON'!Q6)</f>
        <v>42.48</v>
      </c>
    </row>
    <row r="28" spans="1:8" ht="15.75">
      <c r="A28" s="28" t="s">
        <v>155</v>
      </c>
      <c r="B28" s="29" t="s">
        <v>39</v>
      </c>
      <c r="C28" s="35" t="str">
        <f>('JASPER-NEWTON'!O7)</f>
        <v>3/14/22-4/14/22</v>
      </c>
      <c r="D28" s="30" t="s">
        <v>97</v>
      </c>
      <c r="E28" s="2" t="s">
        <v>138</v>
      </c>
      <c r="F28" s="31">
        <f>('JASPER-NEWTON'!P7)</f>
        <v>2545</v>
      </c>
      <c r="G28" s="32" t="s">
        <v>139</v>
      </c>
      <c r="H28" s="33">
        <f>SUM('JASPER-NEWTON'!Q7)</f>
        <v>365.43</v>
      </c>
    </row>
    <row r="29" spans="1:8" ht="15.75">
      <c r="A29" s="28" t="s">
        <v>155</v>
      </c>
      <c r="B29" s="29" t="s">
        <v>40</v>
      </c>
      <c r="C29" s="35" t="str">
        <f>('JASPER-NEWTON'!O9)</f>
        <v>3/14/22-4/14/22</v>
      </c>
      <c r="D29" s="30" t="s">
        <v>156</v>
      </c>
      <c r="E29" s="2" t="s">
        <v>138</v>
      </c>
      <c r="F29" s="31">
        <f>('JASPER-NEWTON'!P9)</f>
        <v>2171</v>
      </c>
      <c r="G29" s="32" t="s">
        <v>139</v>
      </c>
      <c r="H29" s="33">
        <f>SUM('JASPER-NEWTON'!Q9)</f>
        <v>304.06</v>
      </c>
    </row>
    <row r="30" spans="1:8" ht="15.75">
      <c r="A30" s="28" t="s">
        <v>155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138</v>
      </c>
      <c r="F30" s="31" t="e">
        <f>('JASPER-NEWTON'!#REF!)</f>
        <v>#REF!</v>
      </c>
      <c r="G30" s="32" t="s">
        <v>139</v>
      </c>
      <c r="H30" s="33" t="e">
        <f>SUM('JASPER-NEWTON'!#REF!)</f>
        <v>#REF!</v>
      </c>
    </row>
    <row r="31" spans="1:8" ht="15.75">
      <c r="A31" s="28" t="s">
        <v>155</v>
      </c>
      <c r="B31" s="29" t="s">
        <v>41</v>
      </c>
      <c r="C31" s="35" t="str">
        <f>('JASPER-NEWTON'!O10)</f>
        <v>3/14/22-4/14/22</v>
      </c>
      <c r="D31" s="30" t="s">
        <v>143</v>
      </c>
      <c r="E31" s="2" t="s">
        <v>138</v>
      </c>
      <c r="F31" s="31">
        <f>('JASPER-NEWTON'!P10)</f>
        <v>1486</v>
      </c>
      <c r="G31" s="32" t="s">
        <v>139</v>
      </c>
      <c r="H31" s="33">
        <f>SUM('JASPER-NEWTON'!Q10)</f>
        <v>236.82</v>
      </c>
    </row>
    <row r="32" spans="1:8" ht="15.75">
      <c r="A32" s="28" t="s">
        <v>155</v>
      </c>
      <c r="B32" s="29" t="s">
        <v>9</v>
      </c>
      <c r="C32" s="35" t="str">
        <f>('JASPER-NEWTON'!O11)</f>
        <v>3/7/22-4/7/22</v>
      </c>
      <c r="D32" s="30" t="s">
        <v>157</v>
      </c>
      <c r="E32" s="2" t="s">
        <v>138</v>
      </c>
      <c r="F32" s="31">
        <f>('JASPER-NEWTON'!P11)</f>
        <v>136</v>
      </c>
      <c r="G32" s="32" t="s">
        <v>139</v>
      </c>
      <c r="H32" s="33">
        <f>SUM('JASPER-NEWTON'!Q11)</f>
        <v>50.68</v>
      </c>
    </row>
    <row r="33" spans="1:8" ht="15.75">
      <c r="A33" s="28" t="s">
        <v>155</v>
      </c>
      <c r="B33" s="29" t="s">
        <v>25</v>
      </c>
      <c r="C33" s="35" t="str">
        <f>('JASPER-NEWTON'!O12)</f>
        <v>2/28/22-3/29/22</v>
      </c>
      <c r="D33" s="30" t="s">
        <v>158</v>
      </c>
      <c r="E33" s="2" t="s">
        <v>138</v>
      </c>
      <c r="F33" s="31">
        <f>('JASPER-NEWTON'!P12)</f>
        <v>1541</v>
      </c>
      <c r="G33" s="32" t="s">
        <v>139</v>
      </c>
      <c r="H33" s="33">
        <f>SUM('JASPER-NEWTON'!Q12)</f>
        <v>205.94</v>
      </c>
    </row>
    <row r="34" spans="1:8" ht="15.75">
      <c r="A34" s="28" t="s">
        <v>155</v>
      </c>
      <c r="B34" s="29" t="s">
        <v>23</v>
      </c>
      <c r="C34" s="35" t="str">
        <f>('JASPER-NEWTON'!O13)</f>
        <v>3/19/22-4/21/22</v>
      </c>
      <c r="D34" s="30" t="s">
        <v>158</v>
      </c>
      <c r="E34" s="2" t="s">
        <v>138</v>
      </c>
      <c r="F34" s="31">
        <f>('JASPER-NEWTON'!P13)</f>
        <v>278</v>
      </c>
      <c r="G34" s="32" t="s">
        <v>139</v>
      </c>
      <c r="H34" s="33">
        <f>SUM('JASPER-NEWTON'!Q13)</f>
        <v>76.03</v>
      </c>
    </row>
    <row r="35" spans="1:8" ht="15.75">
      <c r="A35" s="28" t="s">
        <v>155</v>
      </c>
      <c r="B35" s="29" t="s">
        <v>42</v>
      </c>
      <c r="C35" s="35" t="str">
        <f>('JASPER-NEWTON'!O14)</f>
        <v>3/14/22-4/14/22</v>
      </c>
      <c r="D35" s="30" t="s">
        <v>143</v>
      </c>
      <c r="E35" s="2" t="s">
        <v>138</v>
      </c>
      <c r="F35" s="31">
        <f>('JASPER-NEWTON'!P14)</f>
        <v>200</v>
      </c>
      <c r="G35" s="32" t="s">
        <v>139</v>
      </c>
      <c r="H35" s="33">
        <f>SUM('JASPER-NEWTON'!Q14)</f>
        <v>46.09</v>
      </c>
    </row>
    <row r="36" spans="1:8" ht="15.75">
      <c r="A36" s="28" t="s">
        <v>155</v>
      </c>
      <c r="B36" s="29" t="s">
        <v>16</v>
      </c>
      <c r="C36" s="35" t="str">
        <f>('JASPER-NEWTON'!O15)</f>
        <v>2/28/22-3/29/22</v>
      </c>
      <c r="D36" s="30" t="s">
        <v>159</v>
      </c>
      <c r="E36" s="2" t="s">
        <v>138</v>
      </c>
      <c r="F36" s="31">
        <f>('JASPER-NEWTON'!P15)</f>
        <v>1</v>
      </c>
      <c r="G36" s="32" t="s">
        <v>139</v>
      </c>
      <c r="H36" s="33">
        <f>SUM('JASPER-NEWTON'!Q15)</f>
        <v>22.12</v>
      </c>
    </row>
    <row r="37" spans="1:8" ht="15.75">
      <c r="A37" s="28" t="s">
        <v>155</v>
      </c>
      <c r="B37" s="29" t="s">
        <v>45</v>
      </c>
      <c r="C37" s="35" t="str">
        <f>('JASPER-NEWTON'!O16)</f>
        <v>3/14/22-4/14/22</v>
      </c>
      <c r="D37" s="30" t="s">
        <v>144</v>
      </c>
      <c r="E37" s="2" t="s">
        <v>138</v>
      </c>
      <c r="F37" s="31">
        <f>('JASPER-NEWTON'!P16)</f>
        <v>2706</v>
      </c>
      <c r="G37" s="32" t="s">
        <v>139</v>
      </c>
      <c r="H37" s="33">
        <f>SUM('JASPER-NEWTON'!Q16)</f>
        <v>359.19</v>
      </c>
    </row>
    <row r="38" spans="1:8" ht="15.75">
      <c r="A38" s="28" t="s">
        <v>155</v>
      </c>
      <c r="B38" s="29" t="s">
        <v>13</v>
      </c>
      <c r="C38" s="35" t="str">
        <f>('JASPER-NEWTON'!O17)</f>
        <v>2/28/22-3/29/22</v>
      </c>
      <c r="D38" s="30" t="s">
        <v>156</v>
      </c>
      <c r="E38" s="2" t="s">
        <v>138</v>
      </c>
      <c r="F38" s="31">
        <f>('JASPER-NEWTON'!P17)</f>
        <v>1242</v>
      </c>
      <c r="G38" s="32" t="s">
        <v>139</v>
      </c>
      <c r="H38" s="33">
        <f>SUM('JASPER-NEWTON'!Q17)</f>
        <v>170.25</v>
      </c>
    </row>
    <row r="39" spans="1:8" ht="15.75">
      <c r="A39" s="28" t="s">
        <v>155</v>
      </c>
      <c r="B39" s="29" t="s">
        <v>19</v>
      </c>
      <c r="C39" s="35" t="str">
        <f>('JASPER-NEWTON'!O18)</f>
        <v>2/28/22-3/29/22</v>
      </c>
      <c r="D39" s="30" t="s">
        <v>154</v>
      </c>
      <c r="E39" s="2" t="s">
        <v>138</v>
      </c>
      <c r="F39" s="31">
        <f>('JASPER-NEWTON'!P18)</f>
        <v>4600</v>
      </c>
      <c r="G39" s="32" t="s">
        <v>139</v>
      </c>
      <c r="H39" s="33">
        <f>SUM('JASPER-NEWTON'!Q18)</f>
        <v>571.06</v>
      </c>
    </row>
    <row r="40" spans="1:8" ht="15.75">
      <c r="A40" s="28" t="s">
        <v>155</v>
      </c>
      <c r="B40" s="29" t="s">
        <v>46</v>
      </c>
      <c r="C40" s="35" t="str">
        <f>('JASPER-NEWTON'!O19)</f>
        <v>3/14/22-4/14/22</v>
      </c>
      <c r="D40" s="30" t="s">
        <v>97</v>
      </c>
      <c r="E40" s="2" t="s">
        <v>138</v>
      </c>
      <c r="F40" s="31">
        <f>('JASPER-NEWTON'!P19)</f>
        <v>2040</v>
      </c>
      <c r="G40" s="32" t="s">
        <v>139</v>
      </c>
      <c r="H40" s="33">
        <f>SUM('JASPER-NEWTON'!Q19)</f>
        <v>267.73</v>
      </c>
    </row>
    <row r="41" spans="1:8" ht="15.75">
      <c r="A41" s="28" t="s">
        <v>155</v>
      </c>
      <c r="B41" s="29" t="s">
        <v>47</v>
      </c>
      <c r="C41" s="35" t="str">
        <f>('JASPER-NEWTON'!O20)</f>
        <v>3/14/22-4/14/22</v>
      </c>
      <c r="D41" s="2" t="s">
        <v>97</v>
      </c>
      <c r="E41" s="2" t="s">
        <v>138</v>
      </c>
      <c r="F41" s="31">
        <f>('JASPER-NEWTON'!P20)</f>
        <v>143</v>
      </c>
      <c r="G41" s="32" t="s">
        <v>139</v>
      </c>
      <c r="H41" s="33">
        <f>SUM('JASPER-NEWTON'!Q20)</f>
        <v>50.47</v>
      </c>
    </row>
    <row r="42" spans="1:8" ht="15.75">
      <c r="A42" s="28" t="s">
        <v>155</v>
      </c>
      <c r="B42" s="29" t="s">
        <v>66</v>
      </c>
      <c r="C42" s="35" t="str">
        <f>('JASPER-NEWTON'!O21)</f>
        <v>2/28/22-3/29/22</v>
      </c>
      <c r="D42" s="2" t="s">
        <v>159</v>
      </c>
      <c r="E42" s="2" t="s">
        <v>138</v>
      </c>
      <c r="F42" s="31">
        <f>('JASPER-NEWTON'!P21)</f>
        <v>131</v>
      </c>
      <c r="G42" s="32" t="s">
        <v>139</v>
      </c>
      <c r="H42" s="33">
        <f>SUM('JASPER-NEWTON'!Q21)</f>
        <v>37.63</v>
      </c>
    </row>
    <row r="43" spans="1:8" ht="15.75">
      <c r="A43" s="28" t="s">
        <v>155</v>
      </c>
      <c r="B43" s="29" t="s">
        <v>80</v>
      </c>
      <c r="C43" s="35" t="str">
        <f>('JASPER-NEWTON'!O22)</f>
        <v>2/28/22-3/29/22</v>
      </c>
      <c r="D43" s="2" t="s">
        <v>96</v>
      </c>
      <c r="E43" s="2" t="s">
        <v>138</v>
      </c>
      <c r="F43" s="31">
        <f>('JASPER-NEWTON'!P22)</f>
        <v>713</v>
      </c>
      <c r="G43" s="32" t="s">
        <v>139</v>
      </c>
      <c r="H43" s="33">
        <f>SUM('JASPER-NEWTON'!Q22)</f>
        <v>107.1</v>
      </c>
    </row>
    <row r="44" spans="1:8" ht="15.75">
      <c r="A44" s="28" t="s">
        <v>155</v>
      </c>
      <c r="B44" s="29" t="s">
        <v>92</v>
      </c>
      <c r="C44" s="35" t="str">
        <f>('JASPER-NEWTON'!O23)</f>
        <v>2/28/22-3/29/22</v>
      </c>
      <c r="D44" s="2" t="s">
        <v>160</v>
      </c>
      <c r="E44" s="2" t="s">
        <v>138</v>
      </c>
      <c r="F44" s="31">
        <f>('JASPER-NEWTON'!P23)</f>
        <v>3129</v>
      </c>
      <c r="G44" s="32" t="s">
        <v>139</v>
      </c>
      <c r="H44" s="33">
        <f>SUM('JASPER-NEWTON'!Q23)</f>
        <v>474.45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Electric'!F20)</f>
        <v>12/28/21-1/27/22</v>
      </c>
      <c r="D48" s="2" t="s">
        <v>159</v>
      </c>
      <c r="E48" s="2" t="s">
        <v>140</v>
      </c>
      <c r="F48" s="31">
        <f>('Misc Electric'!G20)</f>
        <v>2500</v>
      </c>
      <c r="G48" s="32" t="s">
        <v>122</v>
      </c>
      <c r="H48" s="34">
        <f>SUM('Misc Electric'!H20)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44561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164</v>
      </c>
      <c r="B51" s="29">
        <v>1431</v>
      </c>
      <c r="C51" s="35" t="str">
        <f>('Misc Electric'!F23)</f>
        <v>12/20/21-1/19/22</v>
      </c>
      <c r="D51" s="2" t="s">
        <v>166</v>
      </c>
      <c r="E51" s="30" t="s">
        <v>140</v>
      </c>
      <c r="F51" s="31">
        <f>('Misc Electric'!G23)</f>
        <v>1808</v>
      </c>
      <c r="G51" s="32" t="s">
        <v>122</v>
      </c>
      <c r="H51" s="34">
        <f>SUM('Misc Electric'!H23)</f>
        <v>49.98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Electric'!R11)</f>
        <v>4/20/22-5/19/22</v>
      </c>
      <c r="D3" s="30" t="s">
        <v>131</v>
      </c>
      <c r="E3" s="2" t="s">
        <v>132</v>
      </c>
      <c r="F3" s="31">
        <f>('Misc Electric'!S11)</f>
        <v>89</v>
      </c>
      <c r="G3" s="32" t="s">
        <v>121</v>
      </c>
      <c r="H3" s="33">
        <f>SUM('Misc Electric'!T11)</f>
        <v>109.66</v>
      </c>
    </row>
    <row r="4" spans="1:8" ht="15.75">
      <c r="A4" s="28" t="s">
        <v>130</v>
      </c>
      <c r="B4" s="29" t="s">
        <v>133</v>
      </c>
      <c r="C4" s="35" t="str">
        <f>('Misc Electric'!X12)</f>
        <v>6/6/22-7/8/22</v>
      </c>
      <c r="D4" s="30" t="s">
        <v>134</v>
      </c>
      <c r="E4" s="2" t="s">
        <v>132</v>
      </c>
      <c r="F4" s="31">
        <f>('Misc Electric'!Y12)</f>
        <v>1094</v>
      </c>
      <c r="G4" s="32" t="s">
        <v>121</v>
      </c>
      <c r="H4" s="33">
        <f>SUM('Misc Electric'!Z12)</f>
        <v>880.2</v>
      </c>
    </row>
    <row r="5" spans="1:8" ht="15.75">
      <c r="A5" s="28" t="s">
        <v>130</v>
      </c>
      <c r="B5" s="29" t="s">
        <v>135</v>
      </c>
      <c r="C5" s="35" t="str">
        <f>('Misc Electric'!R13)</f>
        <v>4/20/22-5/19/22</v>
      </c>
      <c r="D5" s="30" t="s">
        <v>136</v>
      </c>
      <c r="E5" s="2" t="s">
        <v>132</v>
      </c>
      <c r="F5" s="31">
        <f>('Misc Electric'!S13)</f>
        <v>0</v>
      </c>
      <c r="G5" s="32" t="s">
        <v>121</v>
      </c>
      <c r="H5" s="33">
        <f>SUM('Misc Electric'!T13)</f>
        <v>41.46</v>
      </c>
    </row>
    <row r="6" spans="1:8" ht="15.75">
      <c r="A6" s="28" t="s">
        <v>7</v>
      </c>
      <c r="B6" s="29" t="s">
        <v>100</v>
      </c>
      <c r="C6" s="35" t="str">
        <f>('City of Jasper'!R14)</f>
        <v>4/21/22-5/19/22</v>
      </c>
      <c r="D6" s="30" t="s">
        <v>137</v>
      </c>
      <c r="E6" s="2" t="s">
        <v>138</v>
      </c>
      <c r="F6" s="31">
        <f>('City of Jasper'!S14)</f>
        <v>14</v>
      </c>
      <c r="G6" s="32" t="s">
        <v>139</v>
      </c>
      <c r="H6" s="33">
        <f>SUM('City of Jasper'!T14)</f>
        <v>93.28</v>
      </c>
    </row>
    <row r="7" spans="1:8" ht="15.75" hidden="1">
      <c r="A7" s="38" t="s">
        <v>7</v>
      </c>
      <c r="B7" s="37" t="s">
        <v>170</v>
      </c>
      <c r="C7" s="35">
        <f>('City of Jasper'!R17)</f>
        <v>0</v>
      </c>
      <c r="D7" s="41" t="s">
        <v>169</v>
      </c>
      <c r="E7" s="42" t="s">
        <v>138</v>
      </c>
      <c r="F7" s="31">
        <f>SUM('City of Jasper'!S17)</f>
        <v>0</v>
      </c>
      <c r="G7" s="44" t="s">
        <v>139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 t="str">
        <f>('City of Jasper'!R7)</f>
        <v>MULTI</v>
      </c>
      <c r="D8" s="30" t="s">
        <v>134</v>
      </c>
      <c r="E8" s="2" t="s">
        <v>140</v>
      </c>
      <c r="F8" s="31">
        <f>('City of Jasper'!S7)</f>
        <v>317860</v>
      </c>
      <c r="G8" s="32" t="s">
        <v>122</v>
      </c>
      <c r="H8" s="33">
        <f>SUM('City of Jasper'!T7)</f>
        <v>2361.58</v>
      </c>
    </row>
    <row r="9" spans="1:8" ht="15.75">
      <c r="A9" s="28" t="s">
        <v>7</v>
      </c>
      <c r="B9" s="29" t="s">
        <v>98</v>
      </c>
      <c r="C9" s="35" t="str">
        <f>('City of Jasper'!R13)</f>
        <v>4/21/22-5/19/22</v>
      </c>
      <c r="D9" s="30" t="s">
        <v>141</v>
      </c>
      <c r="E9" s="2" t="s">
        <v>138</v>
      </c>
      <c r="F9" s="31">
        <f>('City of Jasper'!S13)</f>
        <v>66</v>
      </c>
      <c r="G9" s="32" t="s">
        <v>139</v>
      </c>
      <c r="H9" s="33">
        <f>SUM('City of Jasper'!T13)</f>
        <v>21.87</v>
      </c>
    </row>
    <row r="10" spans="1:8" ht="15.75">
      <c r="A10" s="28" t="s">
        <v>7</v>
      </c>
      <c r="B10" s="29" t="s">
        <v>94</v>
      </c>
      <c r="C10" s="35" t="str">
        <f>('City of Jasper'!R12)</f>
        <v>4/21/22-5/19/22</v>
      </c>
      <c r="D10" s="30" t="s">
        <v>142</v>
      </c>
      <c r="E10" s="2" t="s">
        <v>138</v>
      </c>
      <c r="F10" s="31">
        <f>('City of Jasper'!S12)</f>
        <v>5372</v>
      </c>
      <c r="G10" s="32" t="s">
        <v>139</v>
      </c>
      <c r="H10" s="33">
        <f>SUM('City of Jasper'!T12)</f>
        <v>158.89</v>
      </c>
    </row>
    <row r="11" spans="1:8" ht="15.75">
      <c r="A11" s="28" t="s">
        <v>7</v>
      </c>
      <c r="B11" s="29" t="s">
        <v>72</v>
      </c>
      <c r="C11" s="35" t="str">
        <f>('City of Jasper'!R4)</f>
        <v>4/18/22-5/13/22</v>
      </c>
      <c r="D11" s="30" t="s">
        <v>143</v>
      </c>
      <c r="E11" s="2" t="s">
        <v>140</v>
      </c>
      <c r="F11" s="31">
        <f>('City of Jasper'!S4)</f>
        <v>460</v>
      </c>
      <c r="G11" s="32" t="s">
        <v>122</v>
      </c>
      <c r="H11" s="33">
        <f>SUM('City of Jasper'!T4)</f>
        <v>95.95</v>
      </c>
    </row>
    <row r="12" spans="1:8" ht="15.75">
      <c r="A12" s="28" t="s">
        <v>7</v>
      </c>
      <c r="B12" s="29" t="s">
        <v>71</v>
      </c>
      <c r="C12" s="35" t="str">
        <f>('City of Jasper'!R5)</f>
        <v>4/18/22-5/13/22</v>
      </c>
      <c r="D12" s="30" t="s">
        <v>144</v>
      </c>
      <c r="E12" s="2" t="s">
        <v>140</v>
      </c>
      <c r="F12" s="31">
        <f>('City of Jasper'!S5)</f>
        <v>7840</v>
      </c>
      <c r="G12" s="32" t="s">
        <v>122</v>
      </c>
      <c r="H12" s="33">
        <f>SUM('City of Jasper'!T5)</f>
        <v>59.25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145</v>
      </c>
      <c r="E13" s="2" t="s">
        <v>138</v>
      </c>
      <c r="F13" s="31">
        <f>('City of Jasper'!S6)</f>
        <v>0</v>
      </c>
      <c r="G13" s="32" t="s">
        <v>139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 t="str">
        <f>('City of Jasper'!R8)</f>
        <v>4/21/22-5/20/22</v>
      </c>
      <c r="D14" s="30" t="s">
        <v>134</v>
      </c>
      <c r="E14" s="2" t="s">
        <v>138</v>
      </c>
      <c r="F14" s="31">
        <f>('City of Jasper'!S8)</f>
        <v>59360</v>
      </c>
      <c r="G14" s="32" t="s">
        <v>139</v>
      </c>
      <c r="H14" s="33">
        <f>SUM('City of Jasper'!T8)</f>
        <v>5090.82</v>
      </c>
    </row>
    <row r="15" spans="1:8" ht="15.75">
      <c r="A15" s="28" t="s">
        <v>7</v>
      </c>
      <c r="B15" s="29" t="s">
        <v>77</v>
      </c>
      <c r="C15" s="35" t="str">
        <f>('City of Jasper'!R11)</f>
        <v>4/21/22-5/19/22</v>
      </c>
      <c r="D15" s="30" t="s">
        <v>146</v>
      </c>
      <c r="E15" s="2" t="s">
        <v>138</v>
      </c>
      <c r="F15" s="31">
        <f>('City of Jasper'!S11)</f>
        <v>32800</v>
      </c>
      <c r="G15" s="32" t="s">
        <v>139</v>
      </c>
      <c r="H15" s="33">
        <f>SUM('City of Jasper'!T11)</f>
        <v>3484.79</v>
      </c>
    </row>
    <row r="16" spans="1:8" ht="15.75">
      <c r="A16" s="38" t="s">
        <v>7</v>
      </c>
      <c r="B16" s="49" t="s">
        <v>105</v>
      </c>
      <c r="C16" s="35" t="str">
        <f>('City of Jasper'!R15)</f>
        <v>4/20/22-5/19/22</v>
      </c>
      <c r="D16" s="41" t="s">
        <v>167</v>
      </c>
      <c r="E16" s="42" t="s">
        <v>138</v>
      </c>
      <c r="F16" s="31">
        <f>('City of Jasper'!S15)</f>
        <v>3613</v>
      </c>
      <c r="G16" s="44" t="s">
        <v>139</v>
      </c>
      <c r="H16" s="33">
        <f>SUM('City of Jasper'!T15)</f>
        <v>243.25</v>
      </c>
    </row>
    <row r="17" spans="1:8" ht="15.75">
      <c r="A17" s="28" t="s">
        <v>7</v>
      </c>
      <c r="B17" s="48" t="s">
        <v>76</v>
      </c>
      <c r="C17" s="35" t="str">
        <f>('City of Jasper'!R12)</f>
        <v>4/21/22-5/19/22</v>
      </c>
      <c r="D17" s="30" t="s">
        <v>147</v>
      </c>
      <c r="E17" s="2" t="s">
        <v>140</v>
      </c>
      <c r="F17" s="31">
        <f>('City of Jasper'!S12)</f>
        <v>5372</v>
      </c>
      <c r="G17" s="32" t="s">
        <v>122</v>
      </c>
      <c r="H17" s="33">
        <f>SUM('City of Jasper'!T12)</f>
        <v>158.89</v>
      </c>
    </row>
    <row r="18" spans="1:8" ht="15.75">
      <c r="A18" s="28" t="s">
        <v>7</v>
      </c>
      <c r="B18" s="29" t="s">
        <v>75</v>
      </c>
      <c r="C18" s="35" t="str">
        <f>('City of Jasper'!R13)</f>
        <v>4/21/22-5/19/22</v>
      </c>
      <c r="D18" s="30" t="s">
        <v>147</v>
      </c>
      <c r="E18" s="2" t="s">
        <v>138</v>
      </c>
      <c r="F18" s="31">
        <f>('City of Jasper'!S13)</f>
        <v>66</v>
      </c>
      <c r="G18" s="32" t="s">
        <v>139</v>
      </c>
      <c r="H18" s="33">
        <f>SUM('City of Jasper'!T13)</f>
        <v>21.87</v>
      </c>
    </row>
    <row r="19" spans="1:8" ht="15.75">
      <c r="A19" s="28" t="s">
        <v>32</v>
      </c>
      <c r="B19" s="29" t="s">
        <v>104</v>
      </c>
      <c r="C19" s="35">
        <f>('Misc Electric'!R6)</f>
        <v>0</v>
      </c>
      <c r="D19" s="30" t="s">
        <v>148</v>
      </c>
      <c r="E19" s="2" t="s">
        <v>138</v>
      </c>
      <c r="F19" s="31">
        <f>('Misc Electric'!S6)</f>
        <v>0</v>
      </c>
      <c r="G19" s="32" t="s">
        <v>139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44696</v>
      </c>
      <c r="D20" s="30" t="s">
        <v>149</v>
      </c>
      <c r="E20" s="2" t="s">
        <v>138</v>
      </c>
      <c r="F20" s="31">
        <f>('Misc Electric'!S5)</f>
        <v>1778</v>
      </c>
      <c r="G20" s="32" t="s">
        <v>139</v>
      </c>
      <c r="H20" s="33">
        <f>SUM('Misc Electric'!T5)</f>
        <v>258.5</v>
      </c>
    </row>
    <row r="21" spans="1:8" s="39" customFormat="1" ht="15.75">
      <c r="A21" s="38" t="s">
        <v>32</v>
      </c>
      <c r="B21" s="37" t="s">
        <v>91</v>
      </c>
      <c r="C21" s="40">
        <f>('Misc Electric'!R17)</f>
        <v>44693</v>
      </c>
      <c r="D21" s="41" t="s">
        <v>149</v>
      </c>
      <c r="E21" s="42" t="s">
        <v>140</v>
      </c>
      <c r="F21" s="43">
        <f>('Misc Electric'!S17)</f>
        <v>220</v>
      </c>
      <c r="G21" s="44" t="s">
        <v>122</v>
      </c>
      <c r="H21" s="51">
        <f>SUM('Misc Electric'!T17)</f>
        <v>103.45</v>
      </c>
    </row>
    <row r="22" spans="1:8" ht="15.75">
      <c r="A22" s="28" t="s">
        <v>150</v>
      </c>
      <c r="B22" s="29">
        <v>33482103</v>
      </c>
      <c r="C22" s="35">
        <f>('Misc Electric'!R9)</f>
        <v>0</v>
      </c>
      <c r="D22" s="30" t="s">
        <v>57</v>
      </c>
      <c r="E22" s="2" t="s">
        <v>138</v>
      </c>
      <c r="F22" s="31">
        <f>('Misc Electric'!S9)</f>
        <v>0</v>
      </c>
      <c r="G22" s="32" t="s">
        <v>139</v>
      </c>
      <c r="H22" s="33">
        <f>SUM('Misc Electric'!T9)</f>
        <v>0</v>
      </c>
    </row>
    <row r="23" spans="1:8" ht="15.75">
      <c r="A23" s="28" t="s">
        <v>150</v>
      </c>
      <c r="B23" s="29">
        <v>33483901</v>
      </c>
      <c r="C23" s="35" t="str">
        <f>('Misc Electric'!R10)</f>
        <v>4/20/22-5/20/22</v>
      </c>
      <c r="D23" s="30" t="s">
        <v>151</v>
      </c>
      <c r="E23" s="2" t="s">
        <v>138</v>
      </c>
      <c r="F23" s="31">
        <f>('Misc Electric'!S10)</f>
        <v>1</v>
      </c>
      <c r="G23" s="32" t="s">
        <v>139</v>
      </c>
      <c r="H23" s="33">
        <f>SUM('Misc Electric'!T10)</f>
        <v>20.13</v>
      </c>
    </row>
    <row r="24" spans="1:8" ht="15.75">
      <c r="A24" s="28" t="s">
        <v>152</v>
      </c>
      <c r="B24" s="29">
        <v>576</v>
      </c>
      <c r="C24" s="35" t="str">
        <f>('Misc Electric'!R19)</f>
        <v>4/25/22-5/25/22</v>
      </c>
      <c r="D24" s="30" t="s">
        <v>153</v>
      </c>
      <c r="E24" s="2" t="s">
        <v>140</v>
      </c>
      <c r="F24" s="31">
        <f>('Misc Electric'!S19)</f>
        <v>5400</v>
      </c>
      <c r="G24" s="32" t="s">
        <v>122</v>
      </c>
      <c r="H24" s="33">
        <f>SUM('Misc Electric'!T19)</f>
        <v>132.15</v>
      </c>
    </row>
    <row r="25" spans="1:8" ht="15.75">
      <c r="A25" s="28" t="s">
        <v>152</v>
      </c>
      <c r="B25" s="29">
        <v>1098</v>
      </c>
      <c r="C25" s="35">
        <f>('Misc Electric'!R20)</f>
        <v>0</v>
      </c>
      <c r="D25" s="30" t="s">
        <v>154</v>
      </c>
      <c r="E25" s="2" t="s">
        <v>140</v>
      </c>
      <c r="F25" s="31">
        <f>('Misc Electric'!S20)</f>
        <v>0</v>
      </c>
      <c r="G25" s="32" t="s">
        <v>122</v>
      </c>
      <c r="H25" s="33">
        <f>SUM('Misc Electric'!T20)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('JASPER-NEWTON'!R5)</f>
        <v>disconnected</v>
      </c>
      <c r="D26" s="30" t="s">
        <v>143</v>
      </c>
      <c r="E26" s="2" t="s">
        <v>138</v>
      </c>
      <c r="F26" s="31">
        <f>('JASPER-NEWTON'!S5)</f>
        <v>0</v>
      </c>
      <c r="G26" s="32" t="s">
        <v>139</v>
      </c>
      <c r="H26" s="33">
        <f>SUM('JASPER-NEWTON'!T5)</f>
        <v>0</v>
      </c>
    </row>
    <row r="27" spans="1:8" ht="15.75">
      <c r="A27" s="28" t="s">
        <v>155</v>
      </c>
      <c r="B27" s="29" t="s">
        <v>36</v>
      </c>
      <c r="C27" s="35" t="str">
        <f>('JASPER-NEWTON'!R6)</f>
        <v>4/14/22-5/16/22</v>
      </c>
      <c r="D27" s="30" t="s">
        <v>143</v>
      </c>
      <c r="E27" s="2" t="s">
        <v>138</v>
      </c>
      <c r="F27" s="31">
        <f>('JASPER-NEWTON'!S6)</f>
        <v>68</v>
      </c>
      <c r="G27" s="32" t="s">
        <v>139</v>
      </c>
      <c r="H27" s="33">
        <f>SUM('JASPER-NEWTON'!T6)</f>
        <v>42.53</v>
      </c>
    </row>
    <row r="28" spans="1:8" ht="15.75">
      <c r="A28" s="28" t="s">
        <v>155</v>
      </c>
      <c r="B28" s="29" t="s">
        <v>39</v>
      </c>
      <c r="C28" s="35" t="str">
        <f>('JASPER-NEWTON'!R7)</f>
        <v>4/14/22-5/16/22</v>
      </c>
      <c r="D28" s="30" t="s">
        <v>97</v>
      </c>
      <c r="E28" s="2" t="s">
        <v>138</v>
      </c>
      <c r="F28" s="31">
        <f>('JASPER-NEWTON'!S7)</f>
        <v>2953</v>
      </c>
      <c r="G28" s="32" t="s">
        <v>139</v>
      </c>
      <c r="H28" s="33">
        <f>SUM('JASPER-NEWTON'!T7)</f>
        <v>415.66</v>
      </c>
    </row>
    <row r="29" spans="1:8" ht="15.75">
      <c r="A29" s="28" t="s">
        <v>155</v>
      </c>
      <c r="B29" s="29" t="s">
        <v>40</v>
      </c>
      <c r="C29" s="35" t="str">
        <f>('JASPER-NEWTON'!R8)</f>
        <v>4/14/22-5/16/22</v>
      </c>
      <c r="D29" s="30" t="s">
        <v>156</v>
      </c>
      <c r="E29" s="2" t="s">
        <v>138</v>
      </c>
      <c r="F29" s="31">
        <f>('JASPER-NEWTON'!S8)</f>
        <v>2221</v>
      </c>
      <c r="G29" s="32" t="s">
        <v>139</v>
      </c>
      <c r="H29" s="33">
        <f>SUM('JASPER-NEWTON'!T8)</f>
        <v>327.24</v>
      </c>
    </row>
    <row r="30" spans="1:8" ht="15.75">
      <c r="A30" s="28" t="s">
        <v>155</v>
      </c>
      <c r="B30" s="29" t="s">
        <v>48</v>
      </c>
      <c r="C30" s="35" t="str">
        <f>('JASPER-NEWTON'!R9)</f>
        <v>4/14/22-5/16/22</v>
      </c>
      <c r="D30" s="30" t="s">
        <v>96</v>
      </c>
      <c r="E30" s="2" t="s">
        <v>138</v>
      </c>
      <c r="F30" s="31">
        <f>('JASPER-NEWTON'!S9)</f>
        <v>2937</v>
      </c>
      <c r="G30" s="32" t="s">
        <v>139</v>
      </c>
      <c r="H30" s="33">
        <f>SUM('JASPER-NEWTON'!T9)</f>
        <v>397.41</v>
      </c>
    </row>
    <row r="31" spans="1:8" ht="15.75">
      <c r="A31" s="28" t="s">
        <v>155</v>
      </c>
      <c r="B31" s="29" t="s">
        <v>41</v>
      </c>
      <c r="C31" s="35" t="str">
        <f>('JASPER-NEWTON'!R10)</f>
        <v>4/14/22-5/16/22</v>
      </c>
      <c r="D31" s="30" t="s">
        <v>143</v>
      </c>
      <c r="E31" s="2" t="s">
        <v>138</v>
      </c>
      <c r="F31" s="31">
        <f>('JASPER-NEWTON'!S10)</f>
        <v>1994</v>
      </c>
      <c r="G31" s="32" t="s">
        <v>139</v>
      </c>
      <c r="H31" s="33">
        <f>SUM('JASPER-NEWTON'!T10)</f>
        <v>298.75</v>
      </c>
    </row>
    <row r="32" spans="1:8" ht="15.75">
      <c r="A32" s="28" t="s">
        <v>155</v>
      </c>
      <c r="B32" s="29" t="s">
        <v>9</v>
      </c>
      <c r="C32" s="35" t="str">
        <f>('JASPER-NEWTON'!R11)</f>
        <v>4/7/22-5/9/22</v>
      </c>
      <c r="D32" s="30" t="s">
        <v>157</v>
      </c>
      <c r="E32" s="2" t="s">
        <v>138</v>
      </c>
      <c r="F32" s="31">
        <f>('JASPER-NEWTON'!S11)</f>
        <v>167</v>
      </c>
      <c r="G32" s="32" t="s">
        <v>139</v>
      </c>
      <c r="H32" s="33">
        <f>SUM('JASPER-NEWTON'!T11)</f>
        <v>54.48</v>
      </c>
    </row>
    <row r="33" spans="1:8" ht="15.75">
      <c r="A33" s="28" t="s">
        <v>155</v>
      </c>
      <c r="B33" s="29" t="s">
        <v>25</v>
      </c>
      <c r="C33" s="35" t="str">
        <f>('JASPER-NEWTON'!U12)</f>
        <v>4/29/22-5/31/22</v>
      </c>
      <c r="D33" s="30" t="s">
        <v>158</v>
      </c>
      <c r="E33" s="2" t="s">
        <v>138</v>
      </c>
      <c r="F33" s="31">
        <f>('JASPER-NEWTON'!V12)</f>
        <v>1505</v>
      </c>
      <c r="G33" s="32" t="s">
        <v>139</v>
      </c>
      <c r="H33" s="33">
        <f>SUM('JASPER-NEWTON'!W12)</f>
        <v>203.81</v>
      </c>
    </row>
    <row r="34" spans="1:8" ht="15.75">
      <c r="A34" s="28" t="s">
        <v>155</v>
      </c>
      <c r="B34" s="29" t="s">
        <v>23</v>
      </c>
      <c r="C34" s="35" t="str">
        <f>('JASPER-NEWTON'!R13)</f>
        <v>4/21/22-5/20/22</v>
      </c>
      <c r="D34" s="30" t="s">
        <v>158</v>
      </c>
      <c r="E34" s="2" t="s">
        <v>138</v>
      </c>
      <c r="F34" s="31">
        <f>('JASPER-NEWTON'!S13)</f>
        <v>328</v>
      </c>
      <c r="G34" s="32" t="s">
        <v>139</v>
      </c>
      <c r="H34" s="33">
        <f>SUM('JASPER-NEWTON'!T13)</f>
        <v>82.24</v>
      </c>
    </row>
    <row r="35" spans="1:8" ht="15.75">
      <c r="A35" s="28" t="s">
        <v>155</v>
      </c>
      <c r="B35" s="29" t="s">
        <v>42</v>
      </c>
      <c r="C35" s="35" t="str">
        <f>('JASPER-NEWTON'!R14)</f>
        <v>4/14/22-5/16/22</v>
      </c>
      <c r="D35" s="30" t="s">
        <v>143</v>
      </c>
      <c r="E35" s="2" t="s">
        <v>138</v>
      </c>
      <c r="F35" s="31">
        <f>('JASPER-NEWTON'!S14)</f>
        <v>145</v>
      </c>
      <c r="G35" s="32" t="s">
        <v>139</v>
      </c>
      <c r="H35" s="33">
        <f>SUM('JASPER-NEWTON'!T14)</f>
        <v>39.51</v>
      </c>
    </row>
    <row r="36" spans="1:8" ht="15.75">
      <c r="A36" s="28" t="s">
        <v>155</v>
      </c>
      <c r="B36" s="29" t="s">
        <v>16</v>
      </c>
      <c r="C36" s="35" t="str">
        <f>('JASPER-NEWTON'!U15)</f>
        <v>4/29/22-5/31/22</v>
      </c>
      <c r="D36" s="30" t="s">
        <v>159</v>
      </c>
      <c r="E36" s="2" t="s">
        <v>138</v>
      </c>
      <c r="F36" s="31">
        <f>('JASPER-NEWTON'!V15)</f>
        <v>1</v>
      </c>
      <c r="G36" s="32" t="s">
        <v>139</v>
      </c>
      <c r="H36" s="33">
        <f>SUM('JASPER-NEWTON'!W15)</f>
        <v>22.12</v>
      </c>
    </row>
    <row r="37" spans="1:8" ht="15.75">
      <c r="A37" s="28" t="s">
        <v>155</v>
      </c>
      <c r="B37" s="29" t="s">
        <v>45</v>
      </c>
      <c r="C37" s="35" t="str">
        <f>('JASPER-NEWTON'!R16)</f>
        <v>4/14/22-5/16/22</v>
      </c>
      <c r="D37" s="30" t="s">
        <v>144</v>
      </c>
      <c r="E37" s="2" t="s">
        <v>138</v>
      </c>
      <c r="F37" s="31">
        <f>('JASPER-NEWTON'!S16)</f>
        <v>2720</v>
      </c>
      <c r="G37" s="32" t="s">
        <v>139</v>
      </c>
      <c r="H37" s="33">
        <f>SUM('JASPER-NEWTON'!T16)</f>
        <v>361.84</v>
      </c>
    </row>
    <row r="38" spans="1:8" ht="15.75">
      <c r="A38" s="28" t="s">
        <v>155</v>
      </c>
      <c r="B38" s="29" t="s">
        <v>13</v>
      </c>
      <c r="C38" s="35" t="str">
        <f>('JASPER-NEWTON'!U17)</f>
        <v>4/29/22-5/31/22</v>
      </c>
      <c r="D38" s="30" t="s">
        <v>156</v>
      </c>
      <c r="E38" s="2" t="s">
        <v>138</v>
      </c>
      <c r="F38" s="31">
        <f>('JASPER-NEWTON'!V17)</f>
        <v>1312</v>
      </c>
      <c r="G38" s="32" t="s">
        <v>139</v>
      </c>
      <c r="H38" s="33">
        <f>SUM('JASPER-NEWTON'!W17)</f>
        <v>180.49</v>
      </c>
    </row>
    <row r="39" spans="1:8" ht="15.75">
      <c r="A39" s="28" t="s">
        <v>155</v>
      </c>
      <c r="B39" s="29" t="s">
        <v>19</v>
      </c>
      <c r="C39" s="35" t="str">
        <f>('JASPER-NEWTON'!U18)</f>
        <v>4/29/22-5/31/22</v>
      </c>
      <c r="D39" s="30" t="s">
        <v>154</v>
      </c>
      <c r="E39" s="2" t="s">
        <v>138</v>
      </c>
      <c r="F39" s="31">
        <f>('JASPER-NEWTON'!V18)</f>
        <v>8160</v>
      </c>
      <c r="G39" s="32" t="s">
        <v>139</v>
      </c>
      <c r="H39" s="33">
        <f>SUM('JASPER-NEWTON'!W18)</f>
        <v>1007.76</v>
      </c>
    </row>
    <row r="40" spans="1:8" ht="15.75">
      <c r="A40" s="28" t="s">
        <v>155</v>
      </c>
      <c r="B40" s="29" t="s">
        <v>46</v>
      </c>
      <c r="C40" s="35" t="str">
        <f>('JASPER-NEWTON'!R19)</f>
        <v>4/14/22-5/16/22</v>
      </c>
      <c r="D40" s="30" t="s">
        <v>97</v>
      </c>
      <c r="E40" s="2" t="s">
        <v>138</v>
      </c>
      <c r="F40" s="31">
        <f>('JASPER-NEWTON'!S19)</f>
        <v>1692</v>
      </c>
      <c r="G40" s="32" t="s">
        <v>139</v>
      </c>
      <c r="H40" s="33">
        <f>SUM('JASPER-NEWTON'!T19)</f>
        <v>226.4</v>
      </c>
    </row>
    <row r="41" spans="1:8" ht="15.75">
      <c r="A41" s="28" t="s">
        <v>155</v>
      </c>
      <c r="B41" s="29" t="s">
        <v>47</v>
      </c>
      <c r="C41" s="35" t="str">
        <f>('JASPER-NEWTON'!R20)</f>
        <v>4/14/22-5/16/22</v>
      </c>
      <c r="D41" s="2" t="s">
        <v>97</v>
      </c>
      <c r="E41" s="2" t="s">
        <v>138</v>
      </c>
      <c r="F41" s="31">
        <f>('JASPER-NEWTON'!S20)</f>
        <v>152</v>
      </c>
      <c r="G41" s="32" t="s">
        <v>139</v>
      </c>
      <c r="H41" s="33">
        <f>SUM('JASPER-NEWTON'!T20)</f>
        <v>51.61</v>
      </c>
    </row>
    <row r="42" spans="1:8" ht="15.75">
      <c r="A42" s="28" t="s">
        <v>155</v>
      </c>
      <c r="B42" s="29" t="s">
        <v>66</v>
      </c>
      <c r="C42" s="35" t="str">
        <f>('JASPER-NEWTON'!U21)</f>
        <v>4/29/22-5/31/22</v>
      </c>
      <c r="D42" s="2" t="s">
        <v>159</v>
      </c>
      <c r="E42" s="2" t="s">
        <v>138</v>
      </c>
      <c r="F42" s="31">
        <f>('JASPER-NEWTON'!V21)</f>
        <v>350</v>
      </c>
      <c r="G42" s="32" t="s">
        <v>139</v>
      </c>
      <c r="H42" s="33">
        <f>SUM('JASPER-NEWTON'!W21)</f>
        <v>64.29</v>
      </c>
    </row>
    <row r="43" spans="1:8" ht="15.75">
      <c r="A43" s="28" t="s">
        <v>155</v>
      </c>
      <c r="B43" s="29" t="s">
        <v>80</v>
      </c>
      <c r="C43" s="35" t="str">
        <f>('JASPER-NEWTON'!R22)</f>
        <v>3/29/22-4/29/22</v>
      </c>
      <c r="D43" s="2" t="s">
        <v>96</v>
      </c>
      <c r="E43" s="2" t="s">
        <v>138</v>
      </c>
      <c r="F43" s="31">
        <f>('JASPER-NEWTON'!S22)</f>
        <v>845</v>
      </c>
      <c r="G43" s="32" t="s">
        <v>139</v>
      </c>
      <c r="H43" s="33">
        <f>SUM('JASPER-NEWTON'!T22)</f>
        <v>123.78</v>
      </c>
    </row>
    <row r="44" spans="1:8" ht="15.75">
      <c r="A44" s="28" t="s">
        <v>155</v>
      </c>
      <c r="B44" s="29" t="s">
        <v>92</v>
      </c>
      <c r="C44" s="35" t="str">
        <f>('JASPER-NEWTON'!R23)</f>
        <v>3/29/22-4/29/22</v>
      </c>
      <c r="D44" s="2" t="s">
        <v>160</v>
      </c>
      <c r="E44" s="2" t="s">
        <v>138</v>
      </c>
      <c r="F44" s="31">
        <f>('JASPER-NEWTON'!S23)</f>
        <v>2911</v>
      </c>
      <c r="G44" s="32" t="s">
        <v>139</v>
      </c>
      <c r="H44" s="33">
        <f>SUM('JASPER-NEWTON'!T23)</f>
        <v>452.32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Electric'!F20)</f>
        <v>12/28/21-1/27/22</v>
      </c>
      <c r="D48" s="2" t="s">
        <v>159</v>
      </c>
      <c r="E48" s="2" t="s">
        <v>140</v>
      </c>
      <c r="F48" s="31">
        <f>('Misc Electric'!G20)</f>
        <v>2500</v>
      </c>
      <c r="G48" s="32" t="s">
        <v>122</v>
      </c>
      <c r="H48" s="34">
        <f>SUM('Misc Electric'!H20)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44561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164</v>
      </c>
      <c r="B51" s="29">
        <v>1431</v>
      </c>
      <c r="C51" s="35" t="str">
        <f>('Misc Electric'!F23)</f>
        <v>12/20/21-1/19/22</v>
      </c>
      <c r="D51" s="2" t="s">
        <v>166</v>
      </c>
      <c r="E51" s="30" t="s">
        <v>140</v>
      </c>
      <c r="F51" s="31">
        <f>('Misc Electric'!G23)</f>
        <v>1808</v>
      </c>
      <c r="G51" s="32" t="s">
        <v>122</v>
      </c>
      <c r="H51" s="34">
        <f>SUM('Misc Electric'!H23)</f>
        <v>49.98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Electric'!U11)</f>
        <v>5/19/22-6/21/22</v>
      </c>
      <c r="D3" s="30" t="s">
        <v>131</v>
      </c>
      <c r="E3" s="2" t="s">
        <v>132</v>
      </c>
      <c r="F3" s="31">
        <f>('Misc Electric'!V11)</f>
        <v>62</v>
      </c>
      <c r="G3" s="32" t="s">
        <v>121</v>
      </c>
      <c r="H3" s="33">
        <f>SUM('Misc Electric'!W11)</f>
        <v>91.8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 t="str">
        <f>('Misc Electric'!U13)</f>
        <v>5/19/22-6/21/22</v>
      </c>
      <c r="D5" s="30" t="s">
        <v>136</v>
      </c>
      <c r="E5" s="2" t="s">
        <v>132</v>
      </c>
      <c r="F5" s="31">
        <f>('Misc Electric'!V13)</f>
        <v>0</v>
      </c>
      <c r="G5" s="32" t="s">
        <v>121</v>
      </c>
      <c r="H5" s="33">
        <f>SUM('Misc Electric'!W13)</f>
        <v>44.2</v>
      </c>
    </row>
    <row r="6" spans="1:8" ht="15.75">
      <c r="A6" s="28" t="s">
        <v>7</v>
      </c>
      <c r="B6" s="29" t="s">
        <v>100</v>
      </c>
      <c r="C6" s="35" t="str">
        <f>('City of Jasper'!U14)</f>
        <v>5/19/22-6/22/22</v>
      </c>
      <c r="D6" s="30" t="s">
        <v>137</v>
      </c>
      <c r="E6" s="2" t="s">
        <v>138</v>
      </c>
      <c r="F6" s="31">
        <f>('City of Jasper'!V14)</f>
        <v>142</v>
      </c>
      <c r="G6" s="32" t="s">
        <v>139</v>
      </c>
      <c r="H6" s="33">
        <f>SUM('City of Jasper'!W14)</f>
        <v>101.24</v>
      </c>
    </row>
    <row r="7" spans="1:8" ht="15.75" hidden="1">
      <c r="A7" s="38" t="s">
        <v>7</v>
      </c>
      <c r="B7" s="37" t="s">
        <v>170</v>
      </c>
      <c r="C7" s="35">
        <f>('City of Jasper'!U17)</f>
        <v>0</v>
      </c>
      <c r="D7" s="41" t="s">
        <v>169</v>
      </c>
      <c r="E7" s="42" t="s">
        <v>138</v>
      </c>
      <c r="F7" s="31">
        <f>SUM('City of Jasper'!V17)</f>
        <v>0</v>
      </c>
      <c r="G7" s="44" t="s">
        <v>139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 t="str">
        <f>('City of Jasper'!U7)</f>
        <v>MULTI</v>
      </c>
      <c r="D8" s="30" t="s">
        <v>134</v>
      </c>
      <c r="E8" s="2" t="s">
        <v>140</v>
      </c>
      <c r="F8" s="31">
        <f>('City of Jasper'!V7)</f>
        <v>432340</v>
      </c>
      <c r="G8" s="32" t="s">
        <v>122</v>
      </c>
      <c r="H8" s="33">
        <f>SUM('City of Jasper'!W7)</f>
        <v>3130.52</v>
      </c>
    </row>
    <row r="9" spans="1:8" ht="15.75">
      <c r="A9" s="28" t="s">
        <v>7</v>
      </c>
      <c r="B9" s="29" t="s">
        <v>98</v>
      </c>
      <c r="C9" s="35" t="str">
        <f>('City of Jasper'!U13)</f>
        <v>5/19/22-6/22/22</v>
      </c>
      <c r="D9" s="30" t="s">
        <v>141</v>
      </c>
      <c r="E9" s="2" t="s">
        <v>138</v>
      </c>
      <c r="F9" s="31">
        <f>('City of Jasper'!V13)</f>
        <v>132</v>
      </c>
      <c r="G9" s="32" t="s">
        <v>139</v>
      </c>
      <c r="H9" s="33">
        <f>SUM('City of Jasper'!W13)</f>
        <v>28.51</v>
      </c>
    </row>
    <row r="10" spans="1:8" ht="15.75">
      <c r="A10" s="28" t="s">
        <v>7</v>
      </c>
      <c r="B10" s="29" t="s">
        <v>94</v>
      </c>
      <c r="C10" s="35" t="str">
        <f>('City of Jasper'!U12)</f>
        <v>5/19/22-6/22/22</v>
      </c>
      <c r="D10" s="30" t="s">
        <v>142</v>
      </c>
      <c r="E10" s="2" t="s">
        <v>138</v>
      </c>
      <c r="F10" s="31">
        <f>('City of Jasper'!V12)</f>
        <v>1217</v>
      </c>
      <c r="G10" s="32" t="s">
        <v>139</v>
      </c>
      <c r="H10" s="33">
        <f>SUM('City of Jasper'!W12)</f>
        <v>199.47</v>
      </c>
    </row>
    <row r="11" spans="1:8" ht="15.75">
      <c r="A11" s="28" t="s">
        <v>7</v>
      </c>
      <c r="B11" s="29" t="s">
        <v>72</v>
      </c>
      <c r="C11" s="35" t="str">
        <f>('City of Jasper'!U4)</f>
        <v>5/13/22-6/16/22</v>
      </c>
      <c r="D11" s="30" t="s">
        <v>143</v>
      </c>
      <c r="E11" s="2" t="s">
        <v>140</v>
      </c>
      <c r="F11" s="31">
        <f>('City of Jasper'!V4)</f>
        <v>670</v>
      </c>
      <c r="G11" s="32" t="s">
        <v>122</v>
      </c>
      <c r="H11" s="33">
        <f>SUM('City of Jasper'!W4)</f>
        <v>95.95</v>
      </c>
    </row>
    <row r="12" spans="1:8" ht="15.75">
      <c r="A12" s="28" t="s">
        <v>7</v>
      </c>
      <c r="B12" s="29" t="s">
        <v>71</v>
      </c>
      <c r="C12" s="35" t="str">
        <f>('City of Jasper'!U5)</f>
        <v>5/13/22-6/16/22</v>
      </c>
      <c r="D12" s="30" t="s">
        <v>144</v>
      </c>
      <c r="E12" s="2" t="s">
        <v>140</v>
      </c>
      <c r="F12" s="31">
        <f>('City of Jasper'!V5)</f>
        <v>11530</v>
      </c>
      <c r="G12" s="32" t="s">
        <v>122</v>
      </c>
      <c r="H12" s="33">
        <f>SUM('City of Jasper'!W5)</f>
        <v>70.47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145</v>
      </c>
      <c r="E13" s="2" t="s">
        <v>138</v>
      </c>
      <c r="F13" s="31">
        <f>('City of Jasper'!V6)</f>
        <v>0</v>
      </c>
      <c r="G13" s="32" t="s">
        <v>139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 t="str">
        <f>('City of Jasper'!U8)</f>
        <v>5/20/22-6/22/22</v>
      </c>
      <c r="D14" s="30" t="s">
        <v>134</v>
      </c>
      <c r="E14" s="2" t="s">
        <v>138</v>
      </c>
      <c r="F14" s="31">
        <f>('City of Jasper'!V8)</f>
        <v>70960</v>
      </c>
      <c r="G14" s="32" t="s">
        <v>139</v>
      </c>
      <c r="H14" s="33">
        <f>SUM('City of Jasper'!W8)</f>
        <v>5875.76</v>
      </c>
    </row>
    <row r="15" spans="1:8" ht="15.75">
      <c r="A15" s="28" t="s">
        <v>7</v>
      </c>
      <c r="B15" s="29" t="s">
        <v>77</v>
      </c>
      <c r="C15" s="35" t="str">
        <f>('City of Jasper'!U11)</f>
        <v>5/19/22-6/22/22</v>
      </c>
      <c r="D15" s="30" t="s">
        <v>146</v>
      </c>
      <c r="E15" s="2" t="s">
        <v>138</v>
      </c>
      <c r="F15" s="31">
        <f>('City of Jasper'!V11)</f>
        <v>42500</v>
      </c>
      <c r="G15" s="32" t="s">
        <v>139</v>
      </c>
      <c r="H15" s="33">
        <f>SUM('City of Jasper'!W11)</f>
        <v>4368.37</v>
      </c>
    </row>
    <row r="16" spans="1:8" ht="15.75">
      <c r="A16" s="38" t="s">
        <v>7</v>
      </c>
      <c r="B16" s="49" t="s">
        <v>105</v>
      </c>
      <c r="C16" s="35" t="str">
        <f>('City of Jasper'!U15)</f>
        <v>5/19/22-6/22/22</v>
      </c>
      <c r="D16" s="41" t="s">
        <v>167</v>
      </c>
      <c r="E16" s="42" t="s">
        <v>138</v>
      </c>
      <c r="F16" s="31">
        <f>('City of Jasper'!V15)</f>
        <v>5304</v>
      </c>
      <c r="G16" s="44" t="s">
        <v>139</v>
      </c>
      <c r="H16" s="33">
        <f>SUM('City of Jasper'!W15)</f>
        <v>284</v>
      </c>
    </row>
    <row r="17" spans="1:8" ht="15.75">
      <c r="A17" s="28" t="s">
        <v>7</v>
      </c>
      <c r="B17" s="48" t="s">
        <v>76</v>
      </c>
      <c r="C17" s="35" t="str">
        <f>('City of Jasper'!U12)</f>
        <v>5/19/22-6/22/22</v>
      </c>
      <c r="D17" s="30" t="s">
        <v>147</v>
      </c>
      <c r="E17" s="2" t="s">
        <v>140</v>
      </c>
      <c r="F17" s="31">
        <f>('City of Jasper'!V12)</f>
        <v>1217</v>
      </c>
      <c r="G17" s="32" t="s">
        <v>122</v>
      </c>
      <c r="H17" s="33">
        <f>SUM('City of Jasper'!W12)</f>
        <v>199.47</v>
      </c>
    </row>
    <row r="18" spans="1:8" ht="15.75">
      <c r="A18" s="28" t="s">
        <v>7</v>
      </c>
      <c r="B18" s="29" t="s">
        <v>75</v>
      </c>
      <c r="C18" s="35" t="str">
        <f>('City of Jasper'!U13)</f>
        <v>5/19/22-6/22/22</v>
      </c>
      <c r="D18" s="30" t="s">
        <v>147</v>
      </c>
      <c r="E18" s="2" t="s">
        <v>138</v>
      </c>
      <c r="F18" s="31">
        <f>('City of Jasper'!V13)</f>
        <v>132</v>
      </c>
      <c r="G18" s="32" t="s">
        <v>139</v>
      </c>
      <c r="H18" s="33">
        <f>SUM('City of Jasper'!W13)</f>
        <v>28.51</v>
      </c>
    </row>
    <row r="19" spans="1:8" ht="15.75">
      <c r="A19" s="28" t="s">
        <v>32</v>
      </c>
      <c r="B19" s="29" t="s">
        <v>104</v>
      </c>
      <c r="C19" s="35">
        <f>('Misc Electric'!U6)</f>
        <v>0</v>
      </c>
      <c r="D19" s="30" t="s">
        <v>148</v>
      </c>
      <c r="E19" s="2" t="s">
        <v>138</v>
      </c>
      <c r="F19" s="31">
        <f>('Misc Electric'!V6)</f>
        <v>0</v>
      </c>
      <c r="G19" s="32" t="s">
        <v>139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44727</v>
      </c>
      <c r="D20" s="30" t="s">
        <v>149</v>
      </c>
      <c r="E20" s="2" t="s">
        <v>138</v>
      </c>
      <c r="F20" s="31">
        <f>('Misc Electric'!V5)</f>
        <v>2597</v>
      </c>
      <c r="G20" s="32" t="s">
        <v>139</v>
      </c>
      <c r="H20" s="33">
        <f>SUM('Misc Electric'!W5)</f>
        <v>365.76</v>
      </c>
    </row>
    <row r="21" spans="1:8" s="39" customFormat="1" ht="15.75">
      <c r="A21" s="38" t="s">
        <v>32</v>
      </c>
      <c r="B21" s="37" t="s">
        <v>91</v>
      </c>
      <c r="C21" s="40">
        <f>('Misc Electric'!U17)</f>
        <v>44726</v>
      </c>
      <c r="D21" s="41" t="s">
        <v>149</v>
      </c>
      <c r="E21" s="42" t="s">
        <v>140</v>
      </c>
      <c r="F21" s="43">
        <f>('Misc Electric'!V17)</f>
        <v>110</v>
      </c>
      <c r="G21" s="44" t="s">
        <v>122</v>
      </c>
      <c r="H21" s="51">
        <f>SUM('Misc Electric'!W17)</f>
        <v>99.05</v>
      </c>
    </row>
    <row r="22" spans="1:8" ht="15.75">
      <c r="A22" s="28" t="s">
        <v>150</v>
      </c>
      <c r="B22" s="29">
        <v>33482103</v>
      </c>
      <c r="C22" s="35">
        <f>('Misc Electric'!U9)</f>
        <v>0</v>
      </c>
      <c r="D22" s="30" t="s">
        <v>57</v>
      </c>
      <c r="E22" s="2" t="s">
        <v>138</v>
      </c>
      <c r="F22" s="31">
        <f>('Misc Electric'!V9)</f>
        <v>0</v>
      </c>
      <c r="G22" s="32" t="s">
        <v>139</v>
      </c>
      <c r="H22" s="33">
        <f>SUM('Misc Electric'!W9)</f>
        <v>0</v>
      </c>
    </row>
    <row r="23" spans="1:8" ht="15.75">
      <c r="A23" s="28" t="s">
        <v>150</v>
      </c>
      <c r="B23" s="29">
        <v>33483901</v>
      </c>
      <c r="C23" s="35" t="str">
        <f>('Misc Electric'!U10)</f>
        <v>5/20/22-6/20/22</v>
      </c>
      <c r="D23" s="30" t="s">
        <v>151</v>
      </c>
      <c r="E23" s="2" t="s">
        <v>138</v>
      </c>
      <c r="F23" s="31">
        <f>('Misc Electric'!V10)</f>
        <v>0</v>
      </c>
      <c r="G23" s="32" t="s">
        <v>139</v>
      </c>
      <c r="H23" s="33">
        <f>SUM('Misc Electric'!W10)</f>
        <v>20</v>
      </c>
    </row>
    <row r="24" spans="1:8" ht="15.75">
      <c r="A24" s="28" t="s">
        <v>152</v>
      </c>
      <c r="B24" s="29">
        <v>576</v>
      </c>
      <c r="C24" s="35">
        <f>('Misc Electric'!U19)</f>
        <v>0</v>
      </c>
      <c r="D24" s="30" t="s">
        <v>153</v>
      </c>
      <c r="E24" s="2" t="s">
        <v>140</v>
      </c>
      <c r="F24" s="31">
        <f>('Misc Electric'!V19)</f>
        <v>0</v>
      </c>
      <c r="G24" s="32" t="s">
        <v>122</v>
      </c>
      <c r="H24" s="33">
        <f>SUM('Misc Electric'!W19)</f>
        <v>0</v>
      </c>
    </row>
    <row r="25" spans="1:8" ht="15.75">
      <c r="A25" s="28" t="s">
        <v>152</v>
      </c>
      <c r="B25" s="29">
        <v>1098</v>
      </c>
      <c r="C25" s="35">
        <f>('Misc Electric'!U20)</f>
        <v>0</v>
      </c>
      <c r="D25" s="30" t="s">
        <v>154</v>
      </c>
      <c r="E25" s="2" t="s">
        <v>140</v>
      </c>
      <c r="F25" s="31">
        <f>('Misc Electric'!V20)</f>
        <v>0</v>
      </c>
      <c r="G25" s="32" t="s">
        <v>122</v>
      </c>
      <c r="H25" s="33">
        <f>SUM('Misc Electric'!W20)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('JASPER-NEWTON'!U5)</f>
        <v>disconnected</v>
      </c>
      <c r="D26" s="30" t="s">
        <v>143</v>
      </c>
      <c r="E26" s="2" t="s">
        <v>138</v>
      </c>
      <c r="F26" s="31">
        <f>('JASPER-NEWTON'!V5)</f>
        <v>0</v>
      </c>
      <c r="G26" s="32" t="s">
        <v>139</v>
      </c>
      <c r="H26" s="33">
        <f>SUM('JASPER-NEWTON'!W5)</f>
        <v>0</v>
      </c>
    </row>
    <row r="27" spans="1:8" ht="15.75">
      <c r="A27" s="28" t="s">
        <v>155</v>
      </c>
      <c r="B27" s="29" t="s">
        <v>36</v>
      </c>
      <c r="C27" s="35" t="str">
        <f>('JASPER-NEWTON'!U6)</f>
        <v>5/16/22-6/15/22</v>
      </c>
      <c r="D27" s="30" t="s">
        <v>143</v>
      </c>
      <c r="E27" s="2" t="s">
        <v>138</v>
      </c>
      <c r="F27" s="31">
        <f>('JASPER-NEWTON'!V6)</f>
        <v>59</v>
      </c>
      <c r="G27" s="32" t="s">
        <v>139</v>
      </c>
      <c r="H27" s="33">
        <f>SUM('JASPER-NEWTON'!W6)</f>
        <v>41.58</v>
      </c>
    </row>
    <row r="28" spans="1:8" ht="15.75">
      <c r="A28" s="28" t="s">
        <v>155</v>
      </c>
      <c r="B28" s="29" t="s">
        <v>39</v>
      </c>
      <c r="C28" s="35" t="str">
        <f>('JASPER-NEWTON'!U7)</f>
        <v>5/16/22-6/15/22</v>
      </c>
      <c r="D28" s="30" t="s">
        <v>97</v>
      </c>
      <c r="E28" s="2" t="s">
        <v>138</v>
      </c>
      <c r="F28" s="31">
        <f>('JASPER-NEWTON'!V7)</f>
        <v>3142</v>
      </c>
      <c r="G28" s="32" t="s">
        <v>139</v>
      </c>
      <c r="H28" s="33">
        <f>SUM('JASPER-NEWTON'!W7)</f>
        <v>442.22</v>
      </c>
    </row>
    <row r="29" spans="1:8" ht="15.75">
      <c r="A29" s="28" t="s">
        <v>155</v>
      </c>
      <c r="B29" s="29" t="s">
        <v>40</v>
      </c>
      <c r="C29" s="35" t="str">
        <f>('JASPER-NEWTON'!U8)</f>
        <v>5/16/22-6/15/22</v>
      </c>
      <c r="D29" s="30" t="s">
        <v>156</v>
      </c>
      <c r="E29" s="2" t="s">
        <v>138</v>
      </c>
      <c r="F29" s="31">
        <f>('JASPER-NEWTON'!V8)</f>
        <v>2123</v>
      </c>
      <c r="G29" s="32" t="s">
        <v>139</v>
      </c>
      <c r="H29" s="33">
        <f>SUM('JASPER-NEWTON'!W8)</f>
        <v>318.39</v>
      </c>
    </row>
    <row r="30" spans="1:8" ht="15.75">
      <c r="A30" s="28" t="s">
        <v>155</v>
      </c>
      <c r="B30" s="29" t="s">
        <v>48</v>
      </c>
      <c r="C30" s="35" t="str">
        <f>('JASPER-NEWTON'!U9)</f>
        <v>5/16/22-6/15/22</v>
      </c>
      <c r="D30" s="30" t="s">
        <v>96</v>
      </c>
      <c r="E30" s="2" t="s">
        <v>138</v>
      </c>
      <c r="F30" s="31">
        <f>('JASPER-NEWTON'!V9)</f>
        <v>3694</v>
      </c>
      <c r="G30" s="32" t="s">
        <v>139</v>
      </c>
      <c r="H30" s="33">
        <f>SUM('JASPER-NEWTON'!W9)</f>
        <v>493.15</v>
      </c>
    </row>
    <row r="31" spans="1:8" ht="15.75">
      <c r="A31" s="28" t="s">
        <v>155</v>
      </c>
      <c r="B31" s="29" t="s">
        <v>41</v>
      </c>
      <c r="C31" s="35" t="str">
        <f>('JASPER-NEWTON'!U10)</f>
        <v>5/16/22-6/15/22</v>
      </c>
      <c r="D31" s="30" t="s">
        <v>143</v>
      </c>
      <c r="E31" s="2" t="s">
        <v>138</v>
      </c>
      <c r="F31" s="31">
        <f>('JASPER-NEWTON'!V10)</f>
        <v>2056</v>
      </c>
      <c r="G31" s="32" t="s">
        <v>139</v>
      </c>
      <c r="H31" s="33">
        <f>SUM('JASPER-NEWTON'!W10)</f>
        <v>308.74</v>
      </c>
    </row>
    <row r="32" spans="1:8" ht="15.75">
      <c r="A32" s="28" t="s">
        <v>155</v>
      </c>
      <c r="B32" s="29" t="s">
        <v>9</v>
      </c>
      <c r="C32" s="35" t="str">
        <f>('JASPER-NEWTON'!U11)</f>
        <v>5/9/22-6/8/22</v>
      </c>
      <c r="D32" s="30" t="s">
        <v>157</v>
      </c>
      <c r="E32" s="2" t="s">
        <v>138</v>
      </c>
      <c r="F32" s="31">
        <f>('JASPER-NEWTON'!V11)</f>
        <v>252</v>
      </c>
      <c r="G32" s="32" t="s">
        <v>139</v>
      </c>
      <c r="H32" s="33">
        <f>SUM('JASPER-NEWTON'!W11)</f>
        <v>65.11</v>
      </c>
    </row>
    <row r="33" spans="1:8" ht="15.75">
      <c r="A33" s="28" t="s">
        <v>155</v>
      </c>
      <c r="B33" s="29" t="s">
        <v>25</v>
      </c>
      <c r="C33" s="35" t="e">
        <f>('JASPER-NEWTON'!#REF!)</f>
        <v>#REF!</v>
      </c>
      <c r="D33" s="30" t="s">
        <v>158</v>
      </c>
      <c r="E33" s="2" t="s">
        <v>138</v>
      </c>
      <c r="F33" s="31" t="e">
        <f>('JASPER-NEWTON'!#REF!)</f>
        <v>#REF!</v>
      </c>
      <c r="G33" s="32" t="s">
        <v>139</v>
      </c>
      <c r="H33" s="33" t="e">
        <f>SUM('JASPER-NEWTON'!#REF!)</f>
        <v>#REF!</v>
      </c>
    </row>
    <row r="34" spans="1:8" ht="15.75">
      <c r="A34" s="28" t="s">
        <v>155</v>
      </c>
      <c r="B34" s="29" t="s">
        <v>23</v>
      </c>
      <c r="C34" s="35" t="str">
        <f>('JASPER-NEWTON'!U13)</f>
        <v>5/20/22-6/20/22</v>
      </c>
      <c r="D34" s="30" t="s">
        <v>158</v>
      </c>
      <c r="E34" s="2" t="s">
        <v>138</v>
      </c>
      <c r="F34" s="31">
        <f>('JASPER-NEWTON'!V13)</f>
        <v>428</v>
      </c>
      <c r="G34" s="32" t="s">
        <v>139</v>
      </c>
      <c r="H34" s="33">
        <f>SUM('JASPER-NEWTON'!W13)</f>
        <v>94.99</v>
      </c>
    </row>
    <row r="35" spans="1:8" ht="15.75">
      <c r="A35" s="28" t="s">
        <v>155</v>
      </c>
      <c r="B35" s="29" t="s">
        <v>42</v>
      </c>
      <c r="C35" s="35" t="str">
        <f>('JASPER-NEWTON'!U14)</f>
        <v>5/16/22-6/15/22</v>
      </c>
      <c r="D35" s="30" t="s">
        <v>143</v>
      </c>
      <c r="E35" s="2" t="s">
        <v>138</v>
      </c>
      <c r="F35" s="31">
        <f>('JASPER-NEWTON'!V14)</f>
        <v>104</v>
      </c>
      <c r="G35" s="32" t="s">
        <v>139</v>
      </c>
      <c r="H35" s="33">
        <f>SUM('JASPER-NEWTON'!W14)</f>
        <v>0</v>
      </c>
    </row>
    <row r="36" spans="1:8" ht="15.75">
      <c r="A36" s="28" t="s">
        <v>155</v>
      </c>
      <c r="B36" s="29" t="s">
        <v>16</v>
      </c>
      <c r="C36" s="35" t="e">
        <f>('JASPER-NEWTON'!#REF!)</f>
        <v>#REF!</v>
      </c>
      <c r="D36" s="30" t="s">
        <v>159</v>
      </c>
      <c r="E36" s="2" t="s">
        <v>138</v>
      </c>
      <c r="F36" s="31" t="e">
        <f>('JASPER-NEWTON'!#REF!)</f>
        <v>#REF!</v>
      </c>
      <c r="G36" s="32" t="s">
        <v>139</v>
      </c>
      <c r="H36" s="33" t="e">
        <f>SUM('JASPER-NEWTON'!#REF!)</f>
        <v>#REF!</v>
      </c>
    </row>
    <row r="37" spans="1:8" ht="15.75">
      <c r="A37" s="28" t="s">
        <v>155</v>
      </c>
      <c r="B37" s="29" t="s">
        <v>45</v>
      </c>
      <c r="C37" s="35" t="str">
        <f>('JASPER-NEWTON'!U16)</f>
        <v>5/16/22-6/15/22</v>
      </c>
      <c r="D37" s="30" t="s">
        <v>144</v>
      </c>
      <c r="E37" s="2" t="s">
        <v>138</v>
      </c>
      <c r="F37" s="31">
        <f>('JASPER-NEWTON'!V16)</f>
        <v>2756</v>
      </c>
      <c r="G37" s="32" t="s">
        <v>139</v>
      </c>
      <c r="H37" s="33">
        <f>SUM('JASPER-NEWTON'!W16)</f>
        <v>369.29</v>
      </c>
    </row>
    <row r="38" spans="1:8" ht="15.75">
      <c r="A38" s="28" t="s">
        <v>155</v>
      </c>
      <c r="B38" s="29" t="s">
        <v>13</v>
      </c>
      <c r="C38" s="35" t="e">
        <f>('JASPER-NEWTON'!#REF!)</f>
        <v>#REF!</v>
      </c>
      <c r="D38" s="30" t="s">
        <v>156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19</v>
      </c>
      <c r="C39" s="35" t="e">
        <f>('JASPER-NEWTON'!#REF!)</f>
        <v>#REF!</v>
      </c>
      <c r="D39" s="30" t="s">
        <v>154</v>
      </c>
      <c r="E39" s="2" t="s">
        <v>138</v>
      </c>
      <c r="F39" s="31" t="e">
        <f>('JASPER-NEWTON'!#REF!)</f>
        <v>#REF!</v>
      </c>
      <c r="G39" s="32" t="s">
        <v>139</v>
      </c>
      <c r="H39" s="33" t="e">
        <f>SUM('JASPER-NEWTON'!#REF!)</f>
        <v>#REF!</v>
      </c>
    </row>
    <row r="40" spans="1:8" ht="15.75">
      <c r="A40" s="28" t="s">
        <v>155</v>
      </c>
      <c r="B40" s="29" t="s">
        <v>46</v>
      </c>
      <c r="C40" s="35" t="str">
        <f>('JASPER-NEWTON'!U19)</f>
        <v>5/16/22-6/15/22</v>
      </c>
      <c r="D40" s="30" t="s">
        <v>97</v>
      </c>
      <c r="E40" s="2" t="s">
        <v>138</v>
      </c>
      <c r="F40" s="31">
        <f>('JASPER-NEWTON'!V19)</f>
        <v>1277</v>
      </c>
      <c r="G40" s="32" t="s">
        <v>139</v>
      </c>
      <c r="H40" s="33">
        <f>SUM('JASPER-NEWTON'!W19)</f>
        <v>177.68</v>
      </c>
    </row>
    <row r="41" spans="1:8" ht="15.75">
      <c r="A41" s="28" t="s">
        <v>155</v>
      </c>
      <c r="B41" s="29" t="s">
        <v>47</v>
      </c>
      <c r="C41" s="35" t="str">
        <f>('JASPER-NEWTON'!U20)</f>
        <v>5/16/22-6/14/22</v>
      </c>
      <c r="D41" s="2" t="s">
        <v>97</v>
      </c>
      <c r="E41" s="2" t="s">
        <v>138</v>
      </c>
      <c r="F41" s="31">
        <f>('JASPER-NEWTON'!V20)</f>
        <v>166</v>
      </c>
      <c r="G41" s="32" t="s">
        <v>139</v>
      </c>
      <c r="H41" s="33">
        <f>SUM('JASPER-NEWTON'!W20)</f>
        <v>53.54</v>
      </c>
    </row>
    <row r="42" spans="1:8" ht="15.75">
      <c r="A42" s="28" t="s">
        <v>155</v>
      </c>
      <c r="B42" s="29" t="s">
        <v>66</v>
      </c>
      <c r="C42" s="35" t="e">
        <f>('JASPER-NEWTON'!#REF!)</f>
        <v>#REF!</v>
      </c>
      <c r="D42" s="2" t="s">
        <v>159</v>
      </c>
      <c r="E42" s="2" t="s">
        <v>138</v>
      </c>
      <c r="F42" s="31" t="e">
        <f>('JASPER-NEWTON'!#REF!)</f>
        <v>#REF!</v>
      </c>
      <c r="G42" s="32" t="s">
        <v>139</v>
      </c>
      <c r="H42" s="33" t="e">
        <f>SUM('JASPER-NEWTON'!#REF!)</f>
        <v>#REF!</v>
      </c>
    </row>
    <row r="43" spans="1:8" ht="15.75">
      <c r="A43" s="28" t="s">
        <v>155</v>
      </c>
      <c r="B43" s="29" t="s">
        <v>80</v>
      </c>
      <c r="C43" s="35" t="str">
        <f>('JASPER-NEWTON'!U22)</f>
        <v>4/29/22-5/31/22</v>
      </c>
      <c r="D43" s="2" t="s">
        <v>96</v>
      </c>
      <c r="E43" s="2" t="s">
        <v>138</v>
      </c>
      <c r="F43" s="31">
        <f>('JASPER-NEWTON'!V22)</f>
        <v>873</v>
      </c>
      <c r="G43" s="32" t="s">
        <v>139</v>
      </c>
      <c r="H43" s="33">
        <f>SUM('JASPER-NEWTON'!W22)</f>
        <v>127.46</v>
      </c>
    </row>
    <row r="44" spans="1:8" ht="15.75">
      <c r="A44" s="28" t="s">
        <v>155</v>
      </c>
      <c r="B44" s="29" t="s">
        <v>92</v>
      </c>
      <c r="C44" s="35" t="str">
        <f>('JASPER-NEWTON'!U23)</f>
        <v>4/29/22-5/31/22</v>
      </c>
      <c r="D44" s="2" t="s">
        <v>160</v>
      </c>
      <c r="E44" s="2" t="s">
        <v>138</v>
      </c>
      <c r="F44" s="31">
        <f>('JASPER-NEWTON'!V23)</f>
        <v>4053</v>
      </c>
      <c r="G44" s="32" t="s">
        <v>139</v>
      </c>
      <c r="H44" s="33">
        <f>SUM('JASPER-NEWTON'!W23)</f>
        <v>591.54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Electric'!F20)</f>
        <v>12/28/21-1/27/22</v>
      </c>
      <c r="D48" s="2" t="s">
        <v>159</v>
      </c>
      <c r="E48" s="2" t="s">
        <v>140</v>
      </c>
      <c r="F48" s="31">
        <f>('Misc Electric'!G20)</f>
        <v>2500</v>
      </c>
      <c r="G48" s="32" t="s">
        <v>122</v>
      </c>
      <c r="H48" s="34">
        <f>SUM('Misc Electric'!H20)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44561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164</v>
      </c>
      <c r="B51" s="29">
        <v>1431</v>
      </c>
      <c r="C51" s="35" t="str">
        <f>('Misc Electric'!F23)</f>
        <v>12/20/21-1/19/22</v>
      </c>
      <c r="D51" s="2" t="s">
        <v>166</v>
      </c>
      <c r="E51" s="30" t="s">
        <v>140</v>
      </c>
      <c r="F51" s="31">
        <f>('Misc Electric'!G23)</f>
        <v>1808</v>
      </c>
      <c r="G51" s="32" t="s">
        <v>122</v>
      </c>
      <c r="H51" s="34">
        <f>SUM('Misc Electric'!H23)</f>
        <v>49.98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2022-04-29T15:12:50Z</cp:lastPrinted>
  <dcterms:created xsi:type="dcterms:W3CDTF">2004-01-26T15:02:54Z</dcterms:created>
  <dcterms:modified xsi:type="dcterms:W3CDTF">2022-11-09T22:49:02Z</dcterms:modified>
  <cp:category/>
  <cp:version/>
  <cp:contentType/>
  <cp:contentStatus/>
</cp:coreProperties>
</file>